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5195" windowHeight="12525"/>
  </bookViews>
  <sheets>
    <sheet name="Semestres12" sheetId="1" r:id="rId1"/>
    <sheet name="Semestres34" sheetId="4" r:id="rId2"/>
    <sheet name="AFP" sheetId="5" r:id="rId3"/>
  </sheets>
  <definedNames>
    <definedName name="_LN2">Semestres34!$B$24</definedName>
    <definedName name="CGBMOYS1">Semestres12!$E$27</definedName>
    <definedName name="CGBS1">Semestres12!$B$25:$D$27</definedName>
    <definedName name="ECOMOYS1">Semestres12!$E$11</definedName>
    <definedName name="ECOMOYS2">Semestres12!$K$11</definedName>
    <definedName name="ECOMOYS3">Semestres34!$E$11</definedName>
    <definedName name="ECOMOYS4">Semestres34!$K$11</definedName>
    <definedName name="ECOS1">Semestres12!$B$9:$D$11</definedName>
    <definedName name="ECOS2">Semestres12!$H$9:$J$11</definedName>
    <definedName name="ECOS3">Semestres34!$B$9:$D$11</definedName>
    <definedName name="ECOS4">Semestres34!$H$9:$J$11</definedName>
    <definedName name="FRAMOYS1">Semestres12!$E$19</definedName>
    <definedName name="FRAMOYS2">Semestres12!$K$19</definedName>
    <definedName name="FRAMOYS3">Semestres34!$E$19</definedName>
    <definedName name="FRAMOYS4">Semestres34!$K$19</definedName>
    <definedName name="FRAS1">Semestres12!$B$17:$D$19</definedName>
    <definedName name="FRAS2">Semestres12!$H$17:$J$19</definedName>
    <definedName name="FRAS3">Semestres34!$B$17:$D$19</definedName>
    <definedName name="FRAS4">Semestres34!$H$17:$J$19</definedName>
    <definedName name="LANG2MOYS3">Semestres34!$E$27</definedName>
    <definedName name="LANG2MOYS4">Semestres34!$K$27</definedName>
    <definedName name="LANG2S3">Semestres34!$B$25:$D$27</definedName>
    <definedName name="LANG2S4">Semestres34!$H$25:$J$27</definedName>
    <definedName name="PCDMOYS1">Semestres12!$E$23</definedName>
    <definedName name="PCDMOYS2">Semestres12!$K$23</definedName>
    <definedName name="PCDMOYS3">Semestres34!$E$23</definedName>
    <definedName name="PCDMOYS4">Semestres34!$K$23</definedName>
    <definedName name="PCDS1">Semestres12!$B$21:$D$23</definedName>
    <definedName name="PCDS2">Semestres12!$H$21:$J$23</definedName>
    <definedName name="PCDS3">Semestres34!$B$21:$D$23</definedName>
    <definedName name="PCDS4">Semestres34!$H$21:$J$23</definedName>
    <definedName name="SOCMOYS1">Semestres12!$E$15</definedName>
    <definedName name="SOCMOYS2">Semestres12!$K$15</definedName>
    <definedName name="SOCMOYS3">Semestres34!$E$15</definedName>
    <definedName name="SOCMOYS4">Semestres34!$K$15</definedName>
    <definedName name="SOCS1">Semestres12!$B$13:$D$15</definedName>
    <definedName name="SOCS2">Semestres12!$H$13:$J$15</definedName>
    <definedName name="SOCS3">Semestres34!$B$13:$D$15</definedName>
    <definedName name="SOCS4">Semestres34!$H$13:$J$15</definedName>
    <definedName name="_xlnm.Print_Area" localSheetId="2">AFP!$B$1:$L$23</definedName>
    <definedName name="_xlnm.Print_Area" localSheetId="0">Semestres12!$B$3:$O$36</definedName>
    <definedName name="_xlnm.Print_Area" localSheetId="1">Semestres34!$B$3:$M$37</definedName>
  </definedNames>
  <calcPr calcId="145621"/>
</workbook>
</file>

<file path=xl/calcChain.xml><?xml version="1.0" encoding="utf-8"?>
<calcChain xmlns="http://schemas.openxmlformats.org/spreadsheetml/2006/main">
  <c r="L21" i="5" l="1"/>
  <c r="M11" i="5" l="1"/>
  <c r="B11" i="5"/>
  <c r="L15" i="5" l="1"/>
  <c r="B1" i="5" l="1"/>
  <c r="B1" i="4"/>
  <c r="K27" i="4" l="1"/>
  <c r="D11" i="5" s="1"/>
  <c r="E27" i="4"/>
  <c r="C11" i="5" s="1"/>
  <c r="E23" i="4"/>
  <c r="E11" i="5" l="1"/>
  <c r="L11" i="5" s="1"/>
  <c r="H16" i="4"/>
  <c r="B16" i="4"/>
  <c r="H16" i="1"/>
  <c r="H12" i="4"/>
  <c r="B12" i="4"/>
  <c r="H12" i="1"/>
  <c r="H8" i="1"/>
  <c r="H8" i="4"/>
  <c r="B8" i="4"/>
  <c r="K23" i="1"/>
  <c r="E27" i="1"/>
  <c r="Q27" i="1" s="1"/>
  <c r="E23" i="1"/>
  <c r="E11" i="1"/>
  <c r="B36" i="4"/>
  <c r="H24" i="4"/>
  <c r="K23" i="4"/>
  <c r="D19" i="5" s="1"/>
  <c r="N11" i="1"/>
  <c r="Q23" i="1" l="1"/>
  <c r="F15" i="5"/>
  <c r="E19" i="4" l="1"/>
  <c r="C10" i="5" s="1"/>
  <c r="K19" i="4"/>
  <c r="K11" i="4"/>
  <c r="K15" i="4"/>
  <c r="E15" i="4"/>
  <c r="E11" i="4"/>
  <c r="K31" i="4" l="1"/>
  <c r="E31" i="4"/>
  <c r="C9" i="5"/>
  <c r="D8" i="5"/>
  <c r="C8" i="5"/>
  <c r="D10" i="5"/>
  <c r="D9" i="5"/>
  <c r="E10" i="5" l="1"/>
  <c r="L10" i="5" s="1"/>
  <c r="E9" i="5"/>
  <c r="L9" i="5" s="1"/>
  <c r="E8" i="5"/>
  <c r="L8" i="5" s="1"/>
  <c r="F11" i="1"/>
  <c r="K11" i="1"/>
  <c r="E15" i="1"/>
  <c r="K15" i="1"/>
  <c r="E19" i="1"/>
  <c r="K19" i="1"/>
  <c r="B3" i="4"/>
  <c r="Q11" i="1" l="1"/>
  <c r="K31" i="1"/>
  <c r="E31" i="1"/>
  <c r="Q19" i="1"/>
  <c r="Q15" i="1"/>
  <c r="L15" i="1"/>
  <c r="L19" i="1"/>
  <c r="L11" i="1"/>
  <c r="F19" i="1"/>
  <c r="F15" i="1"/>
  <c r="N19" i="4"/>
  <c r="N15" i="4"/>
  <c r="S31" i="1" l="1"/>
  <c r="M31" i="1"/>
  <c r="K33" i="1"/>
  <c r="F19" i="4"/>
  <c r="F15" i="4"/>
  <c r="E33" i="1"/>
  <c r="G31" i="1"/>
  <c r="K33" i="4"/>
  <c r="N11" i="4"/>
  <c r="F11" i="4"/>
  <c r="L19" i="4"/>
  <c r="L11" i="4"/>
  <c r="N19" i="1"/>
  <c r="N15" i="1"/>
  <c r="S33" i="1" l="1"/>
  <c r="U31" i="1"/>
  <c r="M31" i="4"/>
  <c r="C19" i="5" l="1"/>
  <c r="E19" i="5" s="1"/>
  <c r="E33" i="4"/>
  <c r="L19" i="5" l="1"/>
  <c r="G31" i="4"/>
  <c r="L23" i="5" l="1"/>
</calcChain>
</file>

<file path=xl/comments1.xml><?xml version="1.0" encoding="utf-8"?>
<comments xmlns="http://schemas.openxmlformats.org/spreadsheetml/2006/main">
  <authors>
    <author>Tourino Pablo</author>
    <author>zfpjht</author>
  </authors>
  <commentList>
    <comment ref="L8" authorId="0">
      <text>
        <r>
          <rPr>
            <sz val="9"/>
            <color indexed="81"/>
            <rFont val="Tahoma"/>
            <family val="2"/>
          </rPr>
          <t>1/2 note école
1/2 note examen</t>
        </r>
      </text>
    </comment>
    <comment ref="L9" authorId="0">
      <text>
        <r>
          <rPr>
            <sz val="9"/>
            <color indexed="81"/>
            <rFont val="Tahoma"/>
            <family val="2"/>
          </rPr>
          <t>Note école seule</t>
        </r>
      </text>
    </comment>
    <comment ref="L10" authorId="0">
      <text>
        <r>
          <rPr>
            <sz val="9"/>
            <color indexed="81"/>
            <rFont val="Tahoma"/>
            <family val="2"/>
          </rPr>
          <t>1/3 note école
1/3 écrit
1/3 oral</t>
        </r>
      </text>
    </comment>
    <comment ref="L11" authorId="0">
      <text>
        <r>
          <rPr>
            <sz val="9"/>
            <color indexed="81"/>
            <rFont val="Tahoma"/>
            <family val="2"/>
          </rPr>
          <t>1/2 note école
1/2 note examen</t>
        </r>
      </text>
    </comment>
    <comment ref="L15" authorId="0">
      <text>
        <r>
          <rPr>
            <sz val="9"/>
            <color indexed="81"/>
            <rFont val="Tahoma"/>
            <family val="2"/>
          </rPr>
          <t>1/2 Examen pratique
1/5 Appréciation de l'entreprise formatrice
1/5 Notes des cours interentreprises
1/10 Moyennes des notes CGB</t>
        </r>
      </text>
    </comment>
    <comment ref="L19" authorId="0">
      <text>
        <r>
          <rPr>
            <sz val="9"/>
            <color indexed="81"/>
            <rFont val="Tahoma"/>
            <family val="2"/>
          </rPr>
          <t>1/2 note école
1/2 note examen</t>
        </r>
      </text>
    </comment>
    <comment ref="L21" authorId="0">
      <text>
        <r>
          <rPr>
            <sz val="9"/>
            <color indexed="81"/>
            <rFont val="Tahoma"/>
            <family val="2"/>
          </rPr>
          <t>1/7 Français
1/7 Economie
1/7 Société
1/7 PCD
3/7 Travaux pratiques</t>
        </r>
      </text>
    </comment>
    <comment ref="L23" authorId="0">
      <text>
        <r>
          <rPr>
            <sz val="9"/>
            <color indexed="81"/>
            <rFont val="Tahoma"/>
            <family val="2"/>
          </rPr>
          <t>L'AFP est réussie si  la moyenne globale des notes de branches est égale ou supérieure à 4 (en tenant compte des coefficients)</t>
        </r>
      </text>
    </comment>
    <comment ref="H26" authorId="1">
      <text>
        <r>
          <rPr>
            <b/>
            <sz val="8"/>
            <color indexed="81"/>
            <rFont val="Tahoma"/>
            <family val="2"/>
          </rPr>
          <t>Cellule contenant un commentaire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<sst xmlns="http://schemas.openxmlformats.org/spreadsheetml/2006/main" count="78" uniqueCount="46">
  <si>
    <t>Semestre 1</t>
  </si>
  <si>
    <t>Semestre 2</t>
  </si>
  <si>
    <t>Semestre 3</t>
  </si>
  <si>
    <t>Moy.</t>
  </si>
  <si>
    <t>Bilan semestre 1</t>
  </si>
  <si>
    <t xml:space="preserve">Résultat : </t>
  </si>
  <si>
    <t>Bilan semestre 2</t>
  </si>
  <si>
    <t>Bilan semestre 3</t>
  </si>
  <si>
    <t>Semestre 4</t>
  </si>
  <si>
    <t>Français</t>
  </si>
  <si>
    <t>Moyenne</t>
  </si>
  <si>
    <t>Examen</t>
  </si>
  <si>
    <t>Ecrit</t>
  </si>
  <si>
    <t>Attention : utilisation uniquement avec EXCEL2010 (disponible dans l'école)</t>
  </si>
  <si>
    <t xml:space="preserve">Nom, prénom de l'étudiant-e : </t>
  </si>
  <si>
    <t>Profil ADB</t>
  </si>
  <si>
    <t>Bilan semestre 4</t>
  </si>
  <si>
    <r>
      <t>Moyenne générale</t>
    </r>
    <r>
      <rPr>
        <sz val="10"/>
        <rFont val="Arial"/>
        <family val="2"/>
      </rPr>
      <t xml:space="preserve"> : </t>
    </r>
  </si>
  <si>
    <r>
      <t xml:space="preserve">Moyenne générale </t>
    </r>
    <r>
      <rPr>
        <sz val="10"/>
        <rFont val="Arial"/>
        <family val="2"/>
      </rPr>
      <t xml:space="preserve">: </t>
    </r>
  </si>
  <si>
    <t>Bulletin AFP</t>
  </si>
  <si>
    <t>Société</t>
  </si>
  <si>
    <t>Choisir langue 2*</t>
  </si>
  <si>
    <t>PCD</t>
  </si>
  <si>
    <t>ALL</t>
  </si>
  <si>
    <t>ANG</t>
  </si>
  <si>
    <t>CGB</t>
  </si>
  <si>
    <t>Economie</t>
  </si>
  <si>
    <t>Important : ce bulletin est mis à disposition à titre indicatif. Seul le bulletin officiel fait foi.</t>
  </si>
  <si>
    <t>Partie scolaire</t>
  </si>
  <si>
    <t>Oral</t>
  </si>
  <si>
    <t>Partie professionnelle</t>
  </si>
  <si>
    <t>Examen pratique</t>
  </si>
  <si>
    <t>Appréciation de l'entr. Form.</t>
  </si>
  <si>
    <t>Notes des cours inter</t>
  </si>
  <si>
    <t>Moyenne des notes CGB</t>
  </si>
  <si>
    <t>Travaux pratiques</t>
  </si>
  <si>
    <t>=cellule contenant un commentaire</t>
  </si>
  <si>
    <t>Bilan première année</t>
  </si>
  <si>
    <t>Note de branche</t>
  </si>
  <si>
    <t xml:space="preserve">Moyenne globale : </t>
  </si>
  <si>
    <t xml:space="preserve">Résultat final d'AFP : </t>
  </si>
  <si>
    <t>Notes "école"</t>
  </si>
  <si>
    <t>Assistant-e du commerce de détail</t>
  </si>
  <si>
    <t xml:space="preserve">Nom, prénom </t>
  </si>
  <si>
    <t>Allemand</t>
  </si>
  <si>
    <t>Anglais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</si>
</sst>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7"/>
      <name val="Arial"/>
      <family val="2"/>
    </font>
    <font>
      <sz val="12"/>
      <name val="Wingdings 2"/>
      <family val="1"/>
      <charset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72"/>
      <color indexed="9"/>
      <name val="Arial"/>
      <family val="2"/>
    </font>
    <font>
      <i/>
      <sz val="10"/>
      <color rgb="FFFF000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9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4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72"/>
      <color indexed="9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5FF65"/>
        <bgColor indexed="64"/>
      </patternFill>
    </fill>
    <fill>
      <patternFill patternType="lightUp">
        <bgColor indexed="55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4" fillId="0" borderId="0"/>
  </cellStyleXfs>
  <cellXfs count="224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6" fillId="0" borderId="0" xfId="0" applyFont="1" applyAlignment="1">
      <alignment horizontal="left"/>
    </xf>
    <xf numFmtId="0" fontId="5" fillId="0" borderId="0" xfId="0" applyFont="1"/>
    <xf numFmtId="0" fontId="7" fillId="2" borderId="5" xfId="0" applyFont="1" applyFill="1" applyBorder="1" applyAlignment="1" applyProtection="1">
      <alignment horizontal="center"/>
      <protection locked="0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8" xfId="0" applyFont="1" applyFill="1" applyBorder="1" applyAlignment="1" applyProtection="1">
      <alignment horizontal="center"/>
      <protection locked="0"/>
    </xf>
    <xf numFmtId="0" fontId="7" fillId="2" borderId="9" xfId="0" applyFont="1" applyFill="1" applyBorder="1" applyAlignment="1" applyProtection="1">
      <alignment horizontal="center"/>
      <protection locked="0"/>
    </xf>
    <xf numFmtId="0" fontId="7" fillId="2" borderId="10" xfId="0" applyFont="1" applyFill="1" applyBorder="1" applyAlignment="1" applyProtection="1">
      <alignment horizontal="center"/>
      <protection locked="0"/>
    </xf>
    <xf numFmtId="0" fontId="7" fillId="2" borderId="11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13" xfId="0" applyFont="1" applyFill="1" applyBorder="1" applyAlignment="1" applyProtection="1">
      <alignment horizontal="center"/>
      <protection locked="0"/>
    </xf>
    <xf numFmtId="0" fontId="7" fillId="3" borderId="5" xfId="0" applyFont="1" applyFill="1" applyBorder="1" applyAlignment="1" applyProtection="1">
      <alignment horizontal="center"/>
      <protection locked="0"/>
    </xf>
    <xf numFmtId="0" fontId="7" fillId="3" borderId="6" xfId="0" applyFont="1" applyFill="1" applyBorder="1" applyAlignment="1" applyProtection="1">
      <alignment horizontal="center"/>
      <protection locked="0"/>
    </xf>
    <xf numFmtId="0" fontId="7" fillId="3" borderId="7" xfId="0" applyFont="1" applyFill="1" applyBorder="1" applyAlignment="1" applyProtection="1">
      <alignment horizontal="center"/>
      <protection locked="0"/>
    </xf>
    <xf numFmtId="0" fontId="7" fillId="3" borderId="8" xfId="0" applyFont="1" applyFill="1" applyBorder="1" applyAlignment="1" applyProtection="1">
      <alignment horizontal="center"/>
      <protection locked="0"/>
    </xf>
    <xf numFmtId="0" fontId="7" fillId="3" borderId="9" xfId="0" applyFont="1" applyFill="1" applyBorder="1" applyAlignment="1" applyProtection="1">
      <alignment horizontal="center"/>
      <protection locked="0"/>
    </xf>
    <xf numFmtId="0" fontId="7" fillId="3" borderId="10" xfId="0" applyFont="1" applyFill="1" applyBorder="1" applyAlignment="1" applyProtection="1">
      <alignment horizontal="center"/>
      <protection locked="0"/>
    </xf>
    <xf numFmtId="0" fontId="7" fillId="3" borderId="11" xfId="0" applyFont="1" applyFill="1" applyBorder="1" applyAlignment="1" applyProtection="1">
      <alignment horizontal="center"/>
      <protection locked="0"/>
    </xf>
    <xf numFmtId="0" fontId="7" fillId="3" borderId="12" xfId="0" applyFont="1" applyFill="1" applyBorder="1" applyAlignment="1" applyProtection="1">
      <alignment horizontal="center"/>
      <protection locked="0"/>
    </xf>
    <xf numFmtId="0" fontId="7" fillId="3" borderId="13" xfId="0" applyFont="1" applyFill="1" applyBorder="1" applyAlignment="1" applyProtection="1">
      <alignment horizontal="center"/>
      <protection locked="0"/>
    </xf>
    <xf numFmtId="0" fontId="7" fillId="4" borderId="5" xfId="0" applyFont="1" applyFill="1" applyBorder="1" applyAlignment="1" applyProtection="1">
      <alignment horizontal="center"/>
      <protection locked="0"/>
    </xf>
    <xf numFmtId="0" fontId="7" fillId="4" borderId="6" xfId="0" applyFont="1" applyFill="1" applyBorder="1" applyAlignment="1" applyProtection="1">
      <alignment horizontal="center"/>
      <protection locked="0"/>
    </xf>
    <xf numFmtId="0" fontId="7" fillId="4" borderId="7" xfId="0" applyFont="1" applyFill="1" applyBorder="1" applyAlignment="1" applyProtection="1">
      <alignment horizontal="center"/>
      <protection locked="0"/>
    </xf>
    <xf numFmtId="0" fontId="7" fillId="4" borderId="8" xfId="0" applyFont="1" applyFill="1" applyBorder="1" applyAlignment="1" applyProtection="1">
      <alignment horizontal="center"/>
      <protection locked="0"/>
    </xf>
    <xf numFmtId="0" fontId="7" fillId="4" borderId="9" xfId="0" applyFont="1" applyFill="1" applyBorder="1" applyAlignment="1" applyProtection="1">
      <alignment horizontal="center"/>
      <protection locked="0"/>
    </xf>
    <xf numFmtId="0" fontId="7" fillId="4" borderId="10" xfId="0" applyFont="1" applyFill="1" applyBorder="1" applyAlignment="1" applyProtection="1">
      <alignment horizontal="center"/>
      <protection locked="0"/>
    </xf>
    <xf numFmtId="0" fontId="7" fillId="4" borderId="11" xfId="0" applyFont="1" applyFill="1" applyBorder="1" applyAlignment="1" applyProtection="1">
      <alignment horizontal="center"/>
      <protection locked="0"/>
    </xf>
    <xf numFmtId="0" fontId="7" fillId="4" borderId="12" xfId="0" applyFont="1" applyFill="1" applyBorder="1" applyAlignment="1" applyProtection="1">
      <alignment horizontal="center"/>
      <protection locked="0"/>
    </xf>
    <xf numFmtId="0" fontId="7" fillId="4" borderId="13" xfId="0" applyFont="1" applyFill="1" applyBorder="1" applyAlignment="1" applyProtection="1">
      <alignment horizontal="center"/>
      <protection locked="0"/>
    </xf>
    <xf numFmtId="0" fontId="0" fillId="0" borderId="0" xfId="0" applyBorder="1"/>
    <xf numFmtId="0" fontId="0" fillId="0" borderId="17" xfId="0" applyBorder="1"/>
    <xf numFmtId="0" fontId="9" fillId="0" borderId="0" xfId="0" applyFont="1" applyAlignment="1">
      <alignment horizontal="left"/>
    </xf>
    <xf numFmtId="164" fontId="0" fillId="2" borderId="4" xfId="0" applyNumberFormat="1" applyFill="1" applyBorder="1" applyAlignment="1">
      <alignment horizontal="center"/>
    </xf>
    <xf numFmtId="164" fontId="0" fillId="3" borderId="4" xfId="0" applyNumberFormat="1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0" fontId="7" fillId="2" borderId="22" xfId="0" applyFont="1" applyFill="1" applyBorder="1" applyAlignment="1" applyProtection="1">
      <alignment horizontal="center"/>
      <protection locked="0"/>
    </xf>
    <xf numFmtId="0" fontId="7" fillId="2" borderId="23" xfId="0" applyFont="1" applyFill="1" applyBorder="1" applyAlignment="1" applyProtection="1">
      <alignment horizontal="center"/>
      <protection locked="0"/>
    </xf>
    <xf numFmtId="0" fontId="7" fillId="2" borderId="24" xfId="0" applyFont="1" applyFill="1" applyBorder="1" applyAlignment="1" applyProtection="1">
      <alignment horizontal="center"/>
      <protection locked="0"/>
    </xf>
    <xf numFmtId="0" fontId="7" fillId="3" borderId="22" xfId="0" applyFont="1" applyFill="1" applyBorder="1" applyAlignment="1" applyProtection="1">
      <alignment horizontal="center"/>
      <protection locked="0"/>
    </xf>
    <xf numFmtId="0" fontId="7" fillId="3" borderId="23" xfId="0" applyFont="1" applyFill="1" applyBorder="1" applyAlignment="1" applyProtection="1">
      <alignment horizontal="center"/>
      <protection locked="0"/>
    </xf>
    <xf numFmtId="0" fontId="7" fillId="3" borderId="24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7" fillId="2" borderId="28" xfId="0" applyFont="1" applyFill="1" applyBorder="1" applyAlignment="1" applyProtection="1">
      <alignment horizontal="center"/>
      <protection locked="0"/>
    </xf>
    <xf numFmtId="0" fontId="7" fillId="2" borderId="29" xfId="0" applyFont="1" applyFill="1" applyBorder="1" applyAlignment="1" applyProtection="1">
      <alignment horizontal="center"/>
      <protection locked="0"/>
    </xf>
    <xf numFmtId="0" fontId="7" fillId="2" borderId="30" xfId="0" applyFont="1" applyFill="1" applyBorder="1" applyAlignment="1" applyProtection="1">
      <alignment horizontal="center"/>
      <protection locked="0"/>
    </xf>
    <xf numFmtId="0" fontId="7" fillId="2" borderId="31" xfId="0" applyFont="1" applyFill="1" applyBorder="1" applyAlignment="1" applyProtection="1">
      <alignment horizontal="center"/>
      <protection locked="0"/>
    </xf>
    <xf numFmtId="0" fontId="7" fillId="2" borderId="32" xfId="0" applyFont="1" applyFill="1" applyBorder="1" applyAlignment="1" applyProtection="1">
      <alignment horizontal="center"/>
      <protection locked="0"/>
    </xf>
    <xf numFmtId="0" fontId="13" fillId="0" borderId="0" xfId="0" applyFont="1"/>
    <xf numFmtId="0" fontId="12" fillId="0" borderId="0" xfId="0" applyFont="1" applyAlignment="1"/>
    <xf numFmtId="0" fontId="7" fillId="4" borderId="32" xfId="0" applyFont="1" applyFill="1" applyBorder="1" applyAlignment="1" applyProtection="1">
      <alignment horizontal="center"/>
      <protection locked="0"/>
    </xf>
    <xf numFmtId="0" fontId="0" fillId="0" borderId="0" xfId="0" applyFill="1" applyBorder="1"/>
    <xf numFmtId="0" fontId="0" fillId="5" borderId="4" xfId="0" applyFill="1" applyBorder="1" applyAlignment="1">
      <alignment horizontal="center"/>
    </xf>
    <xf numFmtId="0" fontId="0" fillId="5" borderId="0" xfId="0" applyFill="1"/>
    <xf numFmtId="164" fontId="0" fillId="5" borderId="4" xfId="0" applyNumberForma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6" fillId="5" borderId="0" xfId="0" applyFont="1" applyFill="1" applyAlignment="1"/>
    <xf numFmtId="0" fontId="17" fillId="0" borderId="1" xfId="0" applyFont="1" applyBorder="1"/>
    <xf numFmtId="0" fontId="18" fillId="6" borderId="5" xfId="0" applyFont="1" applyFill="1" applyBorder="1" applyAlignment="1" applyProtection="1">
      <alignment horizontal="center"/>
      <protection locked="0"/>
    </xf>
    <xf numFmtId="0" fontId="18" fillId="6" borderId="6" xfId="0" applyFont="1" applyFill="1" applyBorder="1" applyAlignment="1" applyProtection="1">
      <alignment horizontal="center"/>
      <protection locked="0"/>
    </xf>
    <xf numFmtId="0" fontId="18" fillId="6" borderId="7" xfId="0" applyFont="1" applyFill="1" applyBorder="1" applyAlignment="1" applyProtection="1">
      <alignment horizontal="center"/>
      <protection locked="0"/>
    </xf>
    <xf numFmtId="0" fontId="17" fillId="0" borderId="2" xfId="0" applyFont="1" applyBorder="1" applyAlignment="1">
      <alignment horizontal="center"/>
    </xf>
    <xf numFmtId="0" fontId="18" fillId="6" borderId="8" xfId="0" applyFont="1" applyFill="1" applyBorder="1" applyAlignment="1" applyProtection="1">
      <alignment horizontal="center"/>
      <protection locked="0"/>
    </xf>
    <xf numFmtId="0" fontId="18" fillId="6" borderId="9" xfId="0" applyFont="1" applyFill="1" applyBorder="1" applyAlignment="1" applyProtection="1">
      <alignment horizontal="center"/>
      <protection locked="0"/>
    </xf>
    <xf numFmtId="0" fontId="18" fillId="6" borderId="10" xfId="0" applyFont="1" applyFill="1" applyBorder="1" applyAlignment="1" applyProtection="1">
      <alignment horizontal="center"/>
      <protection locked="0"/>
    </xf>
    <xf numFmtId="0" fontId="17" fillId="0" borderId="3" xfId="0" applyFont="1" applyBorder="1" applyAlignment="1">
      <alignment horizontal="center"/>
    </xf>
    <xf numFmtId="0" fontId="18" fillId="6" borderId="11" xfId="0" applyFont="1" applyFill="1" applyBorder="1" applyAlignment="1" applyProtection="1">
      <alignment horizontal="center"/>
      <protection locked="0"/>
    </xf>
    <xf numFmtId="0" fontId="18" fillId="6" borderId="12" xfId="0" applyFont="1" applyFill="1" applyBorder="1" applyAlignment="1" applyProtection="1">
      <alignment horizontal="center"/>
      <protection locked="0"/>
    </xf>
    <xf numFmtId="0" fontId="18" fillId="6" borderId="13" xfId="0" applyFont="1" applyFill="1" applyBorder="1" applyAlignment="1" applyProtection="1">
      <alignment horizontal="center"/>
      <protection locked="0"/>
    </xf>
    <xf numFmtId="164" fontId="17" fillId="6" borderId="4" xfId="0" applyNumberFormat="1" applyFont="1" applyFill="1" applyBorder="1" applyAlignment="1">
      <alignment horizontal="center"/>
    </xf>
    <xf numFmtId="0" fontId="18" fillId="7" borderId="5" xfId="0" applyFont="1" applyFill="1" applyBorder="1" applyAlignment="1" applyProtection="1">
      <alignment horizontal="center"/>
      <protection locked="0"/>
    </xf>
    <xf numFmtId="0" fontId="18" fillId="7" borderId="6" xfId="0" applyFont="1" applyFill="1" applyBorder="1" applyAlignment="1" applyProtection="1">
      <alignment horizontal="center"/>
      <protection locked="0"/>
    </xf>
    <xf numFmtId="0" fontId="18" fillId="7" borderId="7" xfId="0" applyFont="1" applyFill="1" applyBorder="1" applyAlignment="1" applyProtection="1">
      <alignment horizontal="center"/>
      <protection locked="0"/>
    </xf>
    <xf numFmtId="0" fontId="18" fillId="7" borderId="8" xfId="0" applyFont="1" applyFill="1" applyBorder="1" applyAlignment="1" applyProtection="1">
      <alignment horizontal="center"/>
      <protection locked="0"/>
    </xf>
    <xf numFmtId="0" fontId="18" fillId="7" borderId="9" xfId="0" applyFont="1" applyFill="1" applyBorder="1" applyAlignment="1" applyProtection="1">
      <alignment horizontal="center"/>
      <protection locked="0"/>
    </xf>
    <xf numFmtId="0" fontId="18" fillId="7" borderId="10" xfId="0" applyFont="1" applyFill="1" applyBorder="1" applyAlignment="1" applyProtection="1">
      <alignment horizontal="center"/>
      <protection locked="0"/>
    </xf>
    <xf numFmtId="0" fontId="18" fillId="7" borderId="11" xfId="0" applyFont="1" applyFill="1" applyBorder="1" applyAlignment="1" applyProtection="1">
      <alignment horizontal="center"/>
      <protection locked="0"/>
    </xf>
    <xf numFmtId="0" fontId="18" fillId="7" borderId="12" xfId="0" applyFont="1" applyFill="1" applyBorder="1" applyAlignment="1" applyProtection="1">
      <alignment horizontal="center"/>
      <protection locked="0"/>
    </xf>
    <xf numFmtId="0" fontId="18" fillId="7" borderId="13" xfId="0" applyFont="1" applyFill="1" applyBorder="1" applyAlignment="1" applyProtection="1">
      <alignment horizontal="center"/>
      <protection locked="0"/>
    </xf>
    <xf numFmtId="164" fontId="17" fillId="7" borderId="4" xfId="0" applyNumberFormat="1" applyFont="1" applyFill="1" applyBorder="1" applyAlignment="1">
      <alignment horizontal="center"/>
    </xf>
    <xf numFmtId="0" fontId="17" fillId="0" borderId="0" xfId="0" applyFont="1"/>
    <xf numFmtId="0" fontId="18" fillId="8" borderId="7" xfId="0" applyFont="1" applyFill="1" applyBorder="1" applyAlignment="1" applyProtection="1">
      <alignment horizontal="center"/>
      <protection locked="0"/>
    </xf>
    <xf numFmtId="164" fontId="17" fillId="0" borderId="0" xfId="0" applyNumberFormat="1" applyFont="1" applyFill="1" applyBorder="1" applyAlignment="1">
      <alignment horizontal="center"/>
    </xf>
    <xf numFmtId="0" fontId="18" fillId="10" borderId="5" xfId="0" applyFont="1" applyFill="1" applyBorder="1" applyAlignment="1" applyProtection="1">
      <alignment horizontal="center"/>
      <protection locked="0"/>
    </xf>
    <xf numFmtId="0" fontId="18" fillId="11" borderId="5" xfId="0" applyFont="1" applyFill="1" applyBorder="1" applyAlignment="1" applyProtection="1">
      <alignment horizontal="center"/>
      <protection locked="0"/>
    </xf>
    <xf numFmtId="0" fontId="18" fillId="11" borderId="6" xfId="0" applyFont="1" applyFill="1" applyBorder="1" applyAlignment="1" applyProtection="1">
      <alignment horizontal="center"/>
      <protection locked="0"/>
    </xf>
    <xf numFmtId="0" fontId="18" fillId="11" borderId="7" xfId="0" applyFont="1" applyFill="1" applyBorder="1" applyAlignment="1" applyProtection="1">
      <alignment horizontal="center"/>
      <protection locked="0"/>
    </xf>
    <xf numFmtId="0" fontId="18" fillId="11" borderId="8" xfId="0" applyFont="1" applyFill="1" applyBorder="1" applyAlignment="1" applyProtection="1">
      <alignment horizontal="center"/>
      <protection locked="0"/>
    </xf>
    <xf numFmtId="0" fontId="18" fillId="11" borderId="9" xfId="0" applyFont="1" applyFill="1" applyBorder="1" applyAlignment="1" applyProtection="1">
      <alignment horizontal="center"/>
      <protection locked="0"/>
    </xf>
    <xf numFmtId="0" fontId="18" fillId="11" borderId="10" xfId="0" applyFont="1" applyFill="1" applyBorder="1" applyAlignment="1" applyProtection="1">
      <alignment horizontal="center"/>
      <protection locked="0"/>
    </xf>
    <xf numFmtId="0" fontId="18" fillId="11" borderId="11" xfId="0" applyFont="1" applyFill="1" applyBorder="1" applyAlignment="1" applyProtection="1">
      <alignment horizontal="center"/>
      <protection locked="0"/>
    </xf>
    <xf numFmtId="0" fontId="18" fillId="11" borderId="12" xfId="0" applyFont="1" applyFill="1" applyBorder="1" applyAlignment="1" applyProtection="1">
      <alignment horizontal="center"/>
      <protection locked="0"/>
    </xf>
    <xf numFmtId="0" fontId="18" fillId="11" borderId="13" xfId="0" applyFont="1" applyFill="1" applyBorder="1" applyAlignment="1" applyProtection="1">
      <alignment horizontal="center"/>
      <protection locked="0"/>
    </xf>
    <xf numFmtId="164" fontId="17" fillId="11" borderId="4" xfId="0" applyNumberFormat="1" applyFont="1" applyFill="1" applyBorder="1" applyAlignment="1">
      <alignment horizontal="center"/>
    </xf>
    <xf numFmtId="0" fontId="20" fillId="0" borderId="0" xfId="1" applyFont="1" applyAlignment="1" applyProtection="1">
      <alignment vertical="center"/>
    </xf>
    <xf numFmtId="0" fontId="17" fillId="0" borderId="0" xfId="1" applyFont="1" applyProtection="1"/>
    <xf numFmtId="0" fontId="22" fillId="0" borderId="0" xfId="1" applyFont="1" applyAlignment="1" applyProtection="1"/>
    <xf numFmtId="0" fontId="16" fillId="5" borderId="19" xfId="1" applyFont="1" applyFill="1" applyBorder="1" applyAlignment="1" applyProtection="1">
      <alignment horizontal="center" textRotation="90"/>
    </xf>
    <xf numFmtId="0" fontId="17" fillId="5" borderId="18" xfId="1" applyFont="1" applyFill="1" applyBorder="1" applyAlignment="1" applyProtection="1">
      <alignment horizontal="center" textRotation="90"/>
    </xf>
    <xf numFmtId="0" fontId="17" fillId="5" borderId="55" xfId="1" applyFont="1" applyFill="1" applyBorder="1" applyAlignment="1" applyProtection="1">
      <alignment horizontal="center" textRotation="90"/>
    </xf>
    <xf numFmtId="0" fontId="17" fillId="0" borderId="0" xfId="1" applyFont="1" applyBorder="1" applyProtection="1"/>
    <xf numFmtId="0" fontId="17" fillId="0" borderId="17" xfId="1" applyFont="1" applyBorder="1" applyProtection="1"/>
    <xf numFmtId="0" fontId="17" fillId="2" borderId="34" xfId="1" applyFont="1" applyFill="1" applyBorder="1" applyAlignment="1" applyProtection="1">
      <alignment horizontal="center"/>
      <protection locked="0"/>
    </xf>
    <xf numFmtId="0" fontId="17" fillId="12" borderId="35" xfId="1" applyFont="1" applyFill="1" applyBorder="1" applyAlignment="1" applyProtection="1">
      <alignment horizontal="center"/>
    </xf>
    <xf numFmtId="164" fontId="17" fillId="5" borderId="20" xfId="1" applyNumberFormat="1" applyFont="1" applyFill="1" applyBorder="1" applyAlignment="1" applyProtection="1">
      <alignment horizontal="center"/>
    </xf>
    <xf numFmtId="0" fontId="17" fillId="3" borderId="14" xfId="1" applyFont="1" applyFill="1" applyBorder="1" applyProtection="1"/>
    <xf numFmtId="0" fontId="17" fillId="3" borderId="27" xfId="1" applyFont="1" applyFill="1" applyBorder="1" applyAlignment="1" applyProtection="1">
      <alignment horizontal="center"/>
    </xf>
    <xf numFmtId="0" fontId="17" fillId="12" borderId="33" xfId="1" applyFont="1" applyFill="1" applyBorder="1" applyAlignment="1" applyProtection="1">
      <alignment horizontal="center"/>
    </xf>
    <xf numFmtId="0" fontId="17" fillId="12" borderId="36" xfId="1" applyFont="1" applyFill="1" applyBorder="1" applyAlignment="1" applyProtection="1">
      <alignment horizontal="center"/>
    </xf>
    <xf numFmtId="164" fontId="17" fillId="5" borderId="14" xfId="1" applyNumberFormat="1" applyFont="1" applyFill="1" applyBorder="1" applyAlignment="1" applyProtection="1">
      <alignment horizontal="center"/>
    </xf>
    <xf numFmtId="0" fontId="17" fillId="0" borderId="0" xfId="1" applyFont="1" applyAlignment="1" applyProtection="1">
      <alignment horizontal="right"/>
    </xf>
    <xf numFmtId="164" fontId="17" fillId="5" borderId="4" xfId="1" applyNumberFormat="1" applyFont="1" applyFill="1" applyBorder="1" applyAlignment="1" applyProtection="1">
      <alignment horizontal="center"/>
    </xf>
    <xf numFmtId="0" fontId="23" fillId="0" borderId="0" xfId="1" applyFont="1" applyFill="1" applyBorder="1" applyAlignment="1" applyProtection="1">
      <alignment horizontal="center" vertical="center"/>
    </xf>
    <xf numFmtId="0" fontId="17" fillId="5" borderId="56" xfId="1" applyFont="1" applyFill="1" applyBorder="1" applyAlignment="1" applyProtection="1">
      <alignment horizontal="center" textRotation="90" wrapText="1"/>
    </xf>
    <xf numFmtId="0" fontId="17" fillId="5" borderId="57" xfId="1" applyFont="1" applyFill="1" applyBorder="1" applyAlignment="1" applyProtection="1">
      <alignment horizontal="center" textRotation="90" wrapText="1"/>
    </xf>
    <xf numFmtId="0" fontId="17" fillId="5" borderId="58" xfId="1" applyFont="1" applyFill="1" applyBorder="1" applyAlignment="1" applyProtection="1">
      <alignment horizontal="center" textRotation="90" wrapText="1"/>
    </xf>
    <xf numFmtId="0" fontId="17" fillId="0" borderId="0" xfId="1" applyFont="1" applyFill="1" applyBorder="1" applyProtection="1"/>
    <xf numFmtId="0" fontId="17" fillId="0" borderId="17" xfId="1" applyFont="1" applyFill="1" applyBorder="1" applyAlignment="1" applyProtection="1">
      <alignment horizontal="center" textRotation="90" wrapText="1"/>
    </xf>
    <xf numFmtId="0" fontId="17" fillId="0" borderId="0" xfId="1" applyFont="1" applyFill="1" applyBorder="1" applyAlignment="1" applyProtection="1">
      <alignment horizontal="right"/>
    </xf>
    <xf numFmtId="0" fontId="22" fillId="0" borderId="0" xfId="1" applyFont="1" applyFill="1" applyBorder="1" applyAlignment="1" applyProtection="1">
      <alignment horizontal="left"/>
    </xf>
    <xf numFmtId="164" fontId="17" fillId="0" borderId="0" xfId="1" applyNumberFormat="1" applyFont="1" applyFill="1" applyBorder="1" applyAlignment="1" applyProtection="1">
      <alignment horizontal="center"/>
    </xf>
    <xf numFmtId="0" fontId="17" fillId="5" borderId="44" xfId="1" applyFont="1" applyFill="1" applyBorder="1" applyAlignment="1" applyProtection="1">
      <alignment horizontal="center" textRotation="90"/>
    </xf>
    <xf numFmtId="0" fontId="17" fillId="5" borderId="45" xfId="1" applyFont="1" applyFill="1" applyBorder="1" applyAlignment="1" applyProtection="1">
      <alignment horizontal="center" textRotation="90"/>
    </xf>
    <xf numFmtId="0" fontId="16" fillId="5" borderId="46" xfId="1" applyFont="1" applyFill="1" applyBorder="1" applyAlignment="1" applyProtection="1">
      <alignment horizontal="center" textRotation="90"/>
    </xf>
    <xf numFmtId="0" fontId="17" fillId="0" borderId="21" xfId="1" applyFont="1" applyFill="1" applyBorder="1" applyAlignment="1" applyProtection="1">
      <alignment horizontal="center" textRotation="90"/>
    </xf>
    <xf numFmtId="0" fontId="17" fillId="0" borderId="0" xfId="1" applyFont="1" applyFill="1" applyProtection="1"/>
    <xf numFmtId="0" fontId="24" fillId="0" borderId="0" xfId="1" applyFont="1" applyProtection="1"/>
    <xf numFmtId="0" fontId="17" fillId="5" borderId="27" xfId="1" applyFont="1" applyFill="1" applyBorder="1" applyProtection="1"/>
    <xf numFmtId="0" fontId="17" fillId="0" borderId="0" xfId="1" quotePrefix="1" applyFont="1" applyProtection="1"/>
    <xf numFmtId="0" fontId="25" fillId="0" borderId="0" xfId="1" applyFont="1" applyAlignment="1" applyProtection="1">
      <alignment vertical="center"/>
    </xf>
    <xf numFmtId="0" fontId="22" fillId="0" borderId="0" xfId="1" applyFont="1" applyAlignment="1" applyProtection="1">
      <alignment horizontal="left"/>
    </xf>
    <xf numFmtId="0" fontId="16" fillId="0" borderId="0" xfId="1" applyFont="1" applyAlignment="1" applyProtection="1">
      <alignment horizontal="right"/>
    </xf>
    <xf numFmtId="0" fontId="17" fillId="12" borderId="46" xfId="1" applyFont="1" applyFill="1" applyBorder="1" applyAlignment="1" applyProtection="1">
      <alignment horizontal="center"/>
    </xf>
    <xf numFmtId="0" fontId="23" fillId="0" borderId="0" xfId="1" applyFont="1" applyBorder="1" applyAlignment="1" applyProtection="1">
      <alignment horizontal="center" vertical="center"/>
    </xf>
    <xf numFmtId="0" fontId="17" fillId="5" borderId="59" xfId="1" applyFont="1" applyFill="1" applyBorder="1" applyAlignment="1" applyProtection="1">
      <alignment horizontal="center" textRotation="90"/>
    </xf>
    <xf numFmtId="0" fontId="17" fillId="2" borderId="20" xfId="1" applyFont="1" applyFill="1" applyBorder="1" applyProtection="1"/>
    <xf numFmtId="0" fontId="17" fillId="2" borderId="50" xfId="1" applyFont="1" applyFill="1" applyBorder="1" applyAlignment="1" applyProtection="1">
      <alignment horizontal="center"/>
    </xf>
    <xf numFmtId="164" fontId="17" fillId="5" borderId="15" xfId="1" applyNumberFormat="1" applyFont="1" applyFill="1" applyBorder="1" applyAlignment="1" applyProtection="1">
      <alignment horizontal="center"/>
    </xf>
    <xf numFmtId="0" fontId="17" fillId="11" borderId="46" xfId="1" applyFont="1" applyFill="1" applyBorder="1" applyAlignment="1" applyProtection="1">
      <alignment horizontal="center"/>
    </xf>
    <xf numFmtId="0" fontId="17" fillId="0" borderId="0" xfId="1" applyFont="1" applyFill="1" applyBorder="1" applyAlignment="1" applyProtection="1">
      <alignment horizontal="center"/>
    </xf>
    <xf numFmtId="0" fontId="17" fillId="5" borderId="4" xfId="1" applyFont="1" applyFill="1" applyBorder="1" applyAlignment="1" applyProtection="1">
      <alignment horizontal="center"/>
    </xf>
    <xf numFmtId="0" fontId="17" fillId="11" borderId="45" xfId="1" applyFont="1" applyFill="1" applyBorder="1" applyAlignment="1" applyProtection="1">
      <alignment horizontal="center"/>
      <protection locked="0"/>
    </xf>
    <xf numFmtId="0" fontId="17" fillId="10" borderId="46" xfId="1" applyFont="1" applyFill="1" applyBorder="1" applyAlignment="1" applyProtection="1">
      <alignment horizontal="center"/>
    </xf>
    <xf numFmtId="0" fontId="17" fillId="10" borderId="4" xfId="1" applyFont="1" applyFill="1" applyBorder="1" applyAlignment="1" applyProtection="1">
      <alignment horizontal="center"/>
    </xf>
    <xf numFmtId="0" fontId="17" fillId="10" borderId="44" xfId="1" applyFont="1" applyFill="1" applyBorder="1" applyAlignment="1" applyProtection="1">
      <alignment horizontal="center"/>
      <protection locked="0"/>
    </xf>
    <xf numFmtId="0" fontId="17" fillId="11" borderId="60" xfId="1" applyFont="1" applyFill="1" applyBorder="1" applyAlignment="1" applyProtection="1">
      <alignment horizontal="center"/>
      <protection locked="0"/>
    </xf>
    <xf numFmtId="0" fontId="17" fillId="11" borderId="4" xfId="1" applyFont="1" applyFill="1" applyBorder="1" applyProtection="1"/>
    <xf numFmtId="0" fontId="17" fillId="10" borderId="60" xfId="1" applyFont="1" applyFill="1" applyBorder="1" applyAlignment="1" applyProtection="1">
      <alignment horizontal="center"/>
    </xf>
    <xf numFmtId="0" fontId="17" fillId="10" borderId="4" xfId="1" applyFont="1" applyFill="1" applyBorder="1" applyProtection="1"/>
    <xf numFmtId="0" fontId="18" fillId="0" borderId="0" xfId="0" applyFont="1" applyFill="1" applyBorder="1" applyAlignment="1" applyProtection="1">
      <alignment horizontal="center"/>
    </xf>
    <xf numFmtId="0" fontId="17" fillId="4" borderId="27" xfId="1" applyFont="1" applyFill="1" applyBorder="1" applyAlignment="1" applyProtection="1">
      <alignment horizontal="center"/>
    </xf>
    <xf numFmtId="164" fontId="17" fillId="2" borderId="35" xfId="1" applyNumberFormat="1" applyFont="1" applyFill="1" applyBorder="1" applyAlignment="1" applyProtection="1">
      <alignment horizontal="center"/>
    </xf>
    <xf numFmtId="164" fontId="17" fillId="3" borderId="36" xfId="1" applyNumberFormat="1" applyFont="1" applyFill="1" applyBorder="1" applyAlignment="1" applyProtection="1">
      <alignment horizontal="center"/>
    </xf>
    <xf numFmtId="164" fontId="17" fillId="4" borderId="36" xfId="1" applyNumberFormat="1" applyFont="1" applyFill="1" applyBorder="1" applyAlignment="1" applyProtection="1">
      <alignment horizontal="center"/>
    </xf>
    <xf numFmtId="0" fontId="16" fillId="7" borderId="51" xfId="0" applyFont="1" applyFill="1" applyBorder="1" applyAlignment="1"/>
    <xf numFmtId="0" fontId="16" fillId="7" borderId="38" xfId="0" applyFont="1" applyFill="1" applyBorder="1" applyAlignment="1"/>
    <xf numFmtId="0" fontId="17" fillId="2" borderId="61" xfId="1" applyFont="1" applyFill="1" applyBorder="1" applyAlignment="1" applyProtection="1">
      <alignment horizontal="center"/>
    </xf>
    <xf numFmtId="0" fontId="17" fillId="3" borderId="54" xfId="1" applyFont="1" applyFill="1" applyBorder="1" applyAlignment="1" applyProtection="1">
      <alignment horizontal="center"/>
    </xf>
    <xf numFmtId="0" fontId="17" fillId="4" borderId="54" xfId="1" applyFont="1" applyFill="1" applyBorder="1" applyAlignment="1" applyProtection="1">
      <alignment horizontal="center"/>
    </xf>
    <xf numFmtId="0" fontId="16" fillId="7" borderId="62" xfId="0" applyFont="1" applyFill="1" applyBorder="1" applyAlignment="1"/>
    <xf numFmtId="0" fontId="17" fillId="4" borderId="14" xfId="1" applyFont="1" applyFill="1" applyBorder="1" applyProtection="1"/>
    <xf numFmtId="0" fontId="17" fillId="7" borderId="15" xfId="0" applyFont="1" applyFill="1" applyBorder="1" applyAlignment="1"/>
    <xf numFmtId="0" fontId="17" fillId="4" borderId="33" xfId="1" applyFont="1" applyFill="1" applyBorder="1" applyAlignment="1" applyProtection="1">
      <alignment horizontal="center"/>
      <protection locked="0"/>
    </xf>
    <xf numFmtId="0" fontId="17" fillId="4" borderId="36" xfId="1" applyFont="1" applyFill="1" applyBorder="1" applyAlignment="1" applyProtection="1">
      <alignment horizontal="center"/>
      <protection locked="0"/>
    </xf>
    <xf numFmtId="0" fontId="17" fillId="12" borderId="37" xfId="1" applyFont="1" applyFill="1" applyBorder="1" applyAlignment="1" applyProtection="1">
      <alignment horizontal="center"/>
    </xf>
    <xf numFmtId="0" fontId="16" fillId="7" borderId="38" xfId="0" applyFont="1" applyFill="1" applyBorder="1" applyAlignment="1" applyProtection="1">
      <protection locked="0"/>
    </xf>
    <xf numFmtId="0" fontId="0" fillId="5" borderId="0" xfId="0" applyFill="1" applyAlignment="1">
      <alignment horizontal="right"/>
    </xf>
    <xf numFmtId="0" fontId="0" fillId="5" borderId="26" xfId="0" applyFill="1" applyBorder="1" applyAlignment="1">
      <alignment horizontal="right"/>
    </xf>
    <xf numFmtId="0" fontId="6" fillId="5" borderId="0" xfId="0" applyFont="1" applyFill="1" applyBorder="1" applyAlignment="1" applyProtection="1">
      <alignment horizontal="left"/>
      <protection locked="0"/>
    </xf>
    <xf numFmtId="0" fontId="2" fillId="2" borderId="47" xfId="0" applyFont="1" applyFill="1" applyBorder="1" applyAlignment="1">
      <alignment horizontal="center"/>
    </xf>
    <xf numFmtId="0" fontId="2" fillId="2" borderId="48" xfId="0" applyFont="1" applyFill="1" applyBorder="1" applyAlignment="1">
      <alignment horizontal="center"/>
    </xf>
    <xf numFmtId="0" fontId="2" fillId="2" borderId="49" xfId="0" applyFont="1" applyFill="1" applyBorder="1" applyAlignment="1">
      <alignment horizontal="center"/>
    </xf>
    <xf numFmtId="0" fontId="2" fillId="3" borderId="47" xfId="0" applyFont="1" applyFill="1" applyBorder="1" applyAlignment="1">
      <alignment horizontal="center"/>
    </xf>
    <xf numFmtId="0" fontId="3" fillId="3" borderId="48" xfId="0" applyFont="1" applyFill="1" applyBorder="1" applyAlignment="1">
      <alignment horizontal="center"/>
    </xf>
    <xf numFmtId="0" fontId="3" fillId="3" borderId="49" xfId="0" applyFont="1" applyFill="1" applyBorder="1" applyAlignment="1">
      <alignment horizontal="center"/>
    </xf>
    <xf numFmtId="0" fontId="2" fillId="4" borderId="47" xfId="0" applyFont="1" applyFill="1" applyBorder="1" applyAlignment="1">
      <alignment horizontal="center"/>
    </xf>
    <xf numFmtId="0" fontId="3" fillId="4" borderId="48" xfId="0" applyFont="1" applyFill="1" applyBorder="1" applyAlignment="1">
      <alignment horizontal="center"/>
    </xf>
    <xf numFmtId="0" fontId="3" fillId="4" borderId="49" xfId="0" applyFont="1" applyFill="1" applyBorder="1" applyAlignment="1">
      <alignment horizontal="center"/>
    </xf>
    <xf numFmtId="0" fontId="14" fillId="5" borderId="0" xfId="0" applyFont="1" applyFill="1" applyAlignment="1">
      <alignment horizontal="right"/>
    </xf>
    <xf numFmtId="0" fontId="3" fillId="4" borderId="47" xfId="0" applyFont="1" applyFill="1" applyBorder="1" applyAlignment="1">
      <alignment horizontal="center"/>
    </xf>
    <xf numFmtId="0" fontId="2" fillId="3" borderId="48" xfId="0" applyFont="1" applyFill="1" applyBorder="1" applyAlignment="1">
      <alignment horizontal="center"/>
    </xf>
    <xf numFmtId="0" fontId="2" fillId="3" borderId="49" xfId="0" applyFont="1" applyFill="1" applyBorder="1" applyAlignment="1">
      <alignment horizontal="center"/>
    </xf>
    <xf numFmtId="0" fontId="2" fillId="2" borderId="41" xfId="0" applyFont="1" applyFill="1" applyBorder="1" applyAlignment="1">
      <alignment horizontal="center"/>
    </xf>
    <xf numFmtId="0" fontId="2" fillId="2" borderId="42" xfId="0" applyFont="1" applyFill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16" fillId="6" borderId="47" xfId="0" applyFont="1" applyFill="1" applyBorder="1" applyAlignment="1">
      <alignment horizontal="center"/>
    </xf>
    <xf numFmtId="0" fontId="16" fillId="6" borderId="48" xfId="0" applyFont="1" applyFill="1" applyBorder="1" applyAlignment="1">
      <alignment horizontal="center"/>
    </xf>
    <xf numFmtId="0" fontId="16" fillId="6" borderId="49" xfId="0" applyFont="1" applyFill="1" applyBorder="1" applyAlignment="1">
      <alignment horizontal="center"/>
    </xf>
    <xf numFmtId="0" fontId="2" fillId="5" borderId="39" xfId="0" applyFont="1" applyFill="1" applyBorder="1" applyAlignment="1">
      <alignment horizontal="center"/>
    </xf>
    <xf numFmtId="0" fontId="2" fillId="5" borderId="16" xfId="0" applyFont="1" applyFill="1" applyBorder="1" applyAlignment="1">
      <alignment horizontal="center"/>
    </xf>
    <xf numFmtId="0" fontId="2" fillId="5" borderId="40" xfId="0" applyFont="1" applyFill="1" applyBorder="1" applyAlignment="1">
      <alignment horizontal="center"/>
    </xf>
    <xf numFmtId="0" fontId="20" fillId="5" borderId="52" xfId="0" applyFont="1" applyFill="1" applyBorder="1" applyAlignment="1">
      <alignment horizontal="center" vertical="center"/>
    </xf>
    <xf numFmtId="0" fontId="20" fillId="5" borderId="53" xfId="0" applyFont="1" applyFill="1" applyBorder="1" applyAlignment="1">
      <alignment horizontal="center" vertical="center"/>
    </xf>
    <xf numFmtId="0" fontId="20" fillId="5" borderId="54" xfId="0" applyFont="1" applyFill="1" applyBorder="1" applyAlignment="1">
      <alignment horizontal="center" vertical="center"/>
    </xf>
    <xf numFmtId="0" fontId="16" fillId="11" borderId="47" xfId="0" applyFont="1" applyFill="1" applyBorder="1" applyAlignment="1">
      <alignment horizontal="center"/>
    </xf>
    <xf numFmtId="0" fontId="16" fillId="11" borderId="48" xfId="0" applyFont="1" applyFill="1" applyBorder="1" applyAlignment="1">
      <alignment horizontal="center"/>
    </xf>
    <xf numFmtId="0" fontId="16" fillId="11" borderId="49" xfId="0" applyFont="1" applyFill="1" applyBorder="1" applyAlignment="1">
      <alignment horizontal="center"/>
    </xf>
    <xf numFmtId="0" fontId="16" fillId="7" borderId="47" xfId="0" applyFont="1" applyFill="1" applyBorder="1" applyAlignment="1">
      <alignment horizontal="center"/>
    </xf>
    <xf numFmtId="0" fontId="16" fillId="7" borderId="48" xfId="0" applyFont="1" applyFill="1" applyBorder="1" applyAlignment="1">
      <alignment horizontal="center"/>
    </xf>
    <xf numFmtId="0" fontId="16" fillId="7" borderId="49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0" fontId="2" fillId="5" borderId="25" xfId="0" applyFont="1" applyFill="1" applyBorder="1" applyAlignment="1">
      <alignment horizontal="center"/>
    </xf>
    <xf numFmtId="0" fontId="16" fillId="8" borderId="47" xfId="0" applyFont="1" applyFill="1" applyBorder="1" applyAlignment="1" applyProtection="1">
      <alignment horizontal="center"/>
      <protection locked="0"/>
    </xf>
    <xf numFmtId="0" fontId="16" fillId="8" borderId="48" xfId="0" applyFont="1" applyFill="1" applyBorder="1" applyAlignment="1" applyProtection="1">
      <alignment horizontal="center"/>
      <protection locked="0"/>
    </xf>
    <xf numFmtId="0" fontId="16" fillId="8" borderId="49" xfId="0" applyFont="1" applyFill="1" applyBorder="1" applyAlignment="1" applyProtection="1">
      <alignment horizontal="center"/>
      <protection locked="0"/>
    </xf>
    <xf numFmtId="0" fontId="16" fillId="5" borderId="39" xfId="1" applyFont="1" applyFill="1" applyBorder="1" applyAlignment="1" applyProtection="1">
      <alignment horizontal="center" vertical="center"/>
    </xf>
    <xf numFmtId="0" fontId="16" fillId="5" borderId="16" xfId="1" applyFont="1" applyFill="1" applyBorder="1" applyAlignment="1" applyProtection="1">
      <alignment horizontal="center" vertical="center"/>
    </xf>
    <xf numFmtId="0" fontId="16" fillId="5" borderId="40" xfId="1" applyFont="1" applyFill="1" applyBorder="1" applyAlignment="1" applyProtection="1">
      <alignment horizontal="center" vertical="center"/>
    </xf>
    <xf numFmtId="0" fontId="20" fillId="5" borderId="52" xfId="1" applyFont="1" applyFill="1" applyBorder="1" applyAlignment="1" applyProtection="1">
      <alignment horizontal="center" vertical="center"/>
    </xf>
    <xf numFmtId="0" fontId="20" fillId="5" borderId="53" xfId="1" applyFont="1" applyFill="1" applyBorder="1" applyAlignment="1" applyProtection="1">
      <alignment horizontal="center" vertical="center"/>
    </xf>
    <xf numFmtId="0" fontId="20" fillId="5" borderId="54" xfId="1" applyFont="1" applyFill="1" applyBorder="1" applyAlignment="1" applyProtection="1">
      <alignment horizontal="center" vertical="center"/>
    </xf>
    <xf numFmtId="0" fontId="1" fillId="9" borderId="0" xfId="1" applyFont="1" applyFill="1" applyAlignment="1" applyProtection="1">
      <alignment horizontal="left" vertical="center" wrapText="1"/>
    </xf>
    <xf numFmtId="0" fontId="21" fillId="5" borderId="0" xfId="1" applyFont="1" applyFill="1" applyAlignment="1" applyProtection="1">
      <alignment horizontal="left"/>
    </xf>
    <xf numFmtId="0" fontId="22" fillId="0" borderId="0" xfId="1" applyFont="1" applyAlignment="1" applyProtection="1">
      <alignment horizontal="left"/>
    </xf>
    <xf numFmtId="0" fontId="16" fillId="5" borderId="44" xfId="1" applyFont="1" applyFill="1" applyBorder="1" applyAlignment="1" applyProtection="1">
      <alignment horizontal="center" vertical="center"/>
    </xf>
    <xf numFmtId="0" fontId="16" fillId="5" borderId="46" xfId="1" applyFont="1" applyFill="1" applyBorder="1" applyAlignment="1" applyProtection="1">
      <alignment horizontal="center" vertical="center"/>
    </xf>
  </cellXfs>
  <cellStyles count="2">
    <cellStyle name="Normal" xfId="0" builtinId="0"/>
    <cellStyle name="Normal 2" xfId="1"/>
  </cellStyles>
  <dxfs count="21"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CCFFCC"/>
      <color rgb="FF65FF65"/>
      <color rgb="FF9933FF"/>
      <color rgb="FF6600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66261</xdr:colOff>
      <xdr:row>10</xdr:row>
      <xdr:rowOff>9621</xdr:rowOff>
    </xdr:from>
    <xdr:to>
      <xdr:col>28</xdr:col>
      <xdr:colOff>40284</xdr:colOff>
      <xdr:row>18</xdr:row>
      <xdr:rowOff>154498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4904" y="1553499"/>
          <a:ext cx="3260563" cy="14965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59634</xdr:colOff>
      <xdr:row>10</xdr:row>
      <xdr:rowOff>39757</xdr:rowOff>
    </xdr:from>
    <xdr:to>
      <xdr:col>28</xdr:col>
      <xdr:colOff>33658</xdr:colOff>
      <xdr:row>19</xdr:row>
      <xdr:rowOff>12355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3930" y="1411357"/>
          <a:ext cx="3260563" cy="14965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113128</xdr:colOff>
      <xdr:row>10</xdr:row>
      <xdr:rowOff>157827</xdr:rowOff>
    </xdr:from>
    <xdr:to>
      <xdr:col>25</xdr:col>
      <xdr:colOff>468337</xdr:colOff>
      <xdr:row>12</xdr:row>
      <xdr:rowOff>682990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1878" y="3015327"/>
          <a:ext cx="1898259" cy="906163"/>
        </a:xfrm>
        <a:prstGeom prst="rect">
          <a:avLst/>
        </a:prstGeom>
      </xdr:spPr>
    </xdr:pic>
    <xdr:clientData/>
  </xdr:twoCellAnchor>
  <xdr:twoCellAnchor editAs="oneCell">
    <xdr:from>
      <xdr:col>23</xdr:col>
      <xdr:colOff>286629</xdr:colOff>
      <xdr:row>1</xdr:row>
      <xdr:rowOff>0</xdr:rowOff>
    </xdr:from>
    <xdr:to>
      <xdr:col>24</xdr:col>
      <xdr:colOff>45658</xdr:colOff>
      <xdr:row>5</xdr:row>
      <xdr:rowOff>816523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5379" y="314325"/>
          <a:ext cx="530554" cy="1588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image" Target="../media/image3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showGridLines="0" showZeros="0" tabSelected="1" zoomScale="115" zoomScaleNormal="115" workbookViewId="0">
      <selection activeCell="B13" sqref="B13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5" width="3.5703125" customWidth="1"/>
    <col min="16" max="19" width="6" customWidth="1"/>
    <col min="20" max="20" width="6" hidden="1" customWidth="1"/>
  </cols>
  <sheetData>
    <row r="1" spans="1:20" ht="21" x14ac:dyDescent="0.2">
      <c r="B1" s="195" t="s">
        <v>42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7"/>
    </row>
    <row r="2" spans="1:20" x14ac:dyDescent="0.2">
      <c r="A2" s="46"/>
    </row>
    <row r="3" spans="1:20" ht="15" x14ac:dyDescent="0.2">
      <c r="B3" s="172" t="s">
        <v>14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</row>
    <row r="4" spans="1:20" x14ac:dyDescent="0.2">
      <c r="B4" s="52" t="s">
        <v>13</v>
      </c>
    </row>
    <row r="5" spans="1:20" ht="12.75" customHeight="1" thickBot="1" x14ac:dyDescent="0.25">
      <c r="B5" s="52"/>
    </row>
    <row r="6" spans="1:20" ht="13.5" thickBot="1" x14ac:dyDescent="0.25">
      <c r="P6" s="192" t="s">
        <v>38</v>
      </c>
      <c r="Q6" s="193"/>
      <c r="R6" s="194"/>
    </row>
    <row r="7" spans="1:20" ht="13.5" thickBot="1" x14ac:dyDescent="0.25">
      <c r="B7" s="192" t="s">
        <v>0</v>
      </c>
      <c r="C7" s="193"/>
      <c r="D7" s="194"/>
      <c r="E7" s="56" t="s">
        <v>3</v>
      </c>
      <c r="H7" s="192" t="s">
        <v>1</v>
      </c>
      <c r="I7" s="193"/>
      <c r="J7" s="194"/>
      <c r="K7" s="56" t="s">
        <v>3</v>
      </c>
      <c r="P7" s="34"/>
      <c r="T7">
        <v>6</v>
      </c>
    </row>
    <row r="8" spans="1:20" x14ac:dyDescent="0.2">
      <c r="B8" s="173" t="s">
        <v>26</v>
      </c>
      <c r="C8" s="174"/>
      <c r="D8" s="175"/>
      <c r="E8" s="1"/>
      <c r="H8" s="186" t="str">
        <f>Semestres12!$B8</f>
        <v>Economie</v>
      </c>
      <c r="I8" s="187"/>
      <c r="J8" s="188"/>
      <c r="K8" s="1"/>
      <c r="T8">
        <v>5.5</v>
      </c>
    </row>
    <row r="9" spans="1:20" x14ac:dyDescent="0.2">
      <c r="B9" s="7"/>
      <c r="C9" s="8"/>
      <c r="D9" s="9"/>
      <c r="E9" s="3"/>
      <c r="G9" s="2"/>
      <c r="H9" s="7"/>
      <c r="I9" s="8"/>
      <c r="J9" s="9"/>
      <c r="K9" s="3"/>
      <c r="M9" s="2"/>
      <c r="T9">
        <v>5</v>
      </c>
    </row>
    <row r="10" spans="1:20" ht="13.5" thickBot="1" x14ac:dyDescent="0.25">
      <c r="B10" s="10"/>
      <c r="C10" s="11"/>
      <c r="D10" s="12"/>
      <c r="E10" s="4"/>
      <c r="G10" s="2"/>
      <c r="H10" s="10"/>
      <c r="I10" s="11"/>
      <c r="J10" s="12"/>
      <c r="K10" s="4"/>
      <c r="M10" s="2"/>
      <c r="T10">
        <v>4.5</v>
      </c>
    </row>
    <row r="11" spans="1:20" ht="13.5" thickBot="1" x14ac:dyDescent="0.25">
      <c r="B11" s="13"/>
      <c r="C11" s="14"/>
      <c r="D11" s="15"/>
      <c r="E11" s="37" t="str">
        <f>IF(ISERROR(AVERAGE(ECOS1)),"",MROUND(AVERAGE(ECOS1),0.5))</f>
        <v/>
      </c>
      <c r="F11">
        <f>IF(E11&lt;4,(4-E11)*2,0)</f>
        <v>0</v>
      </c>
      <c r="G11" s="2"/>
      <c r="H11" s="13"/>
      <c r="I11" s="14"/>
      <c r="J11" s="15"/>
      <c r="K11" s="37" t="str">
        <f>IF(ISERROR(AVERAGE(ECOS2)),"",MROUND(AVERAGE(ECOS2),0.5))</f>
        <v/>
      </c>
      <c r="L11">
        <f>IF(K11&lt;4,(4-K11)*2,0)</f>
        <v>0</v>
      </c>
      <c r="M11" s="2"/>
      <c r="N11" t="e">
        <f>IF(#REF!&lt;4,(4-#REF!)*2,0)</f>
        <v>#REF!</v>
      </c>
      <c r="Q11" s="37" t="str">
        <f>IF(ISERROR(AVERAGE(ECOMOYS1,ECOMOYS2)),"",ROUND(AVERAGE(ECOMOYS1,ECOMOYS2),1))</f>
        <v/>
      </c>
      <c r="T11">
        <v>4</v>
      </c>
    </row>
    <row r="12" spans="1:20" x14ac:dyDescent="0.2">
      <c r="B12" s="176" t="s">
        <v>20</v>
      </c>
      <c r="C12" s="177"/>
      <c r="D12" s="178"/>
      <c r="E12" s="1"/>
      <c r="H12" s="176" t="str">
        <f>Semestres12!$B12</f>
        <v>Société</v>
      </c>
      <c r="I12" s="184"/>
      <c r="J12" s="185"/>
      <c r="K12" s="1"/>
      <c r="T12">
        <v>3.5</v>
      </c>
    </row>
    <row r="13" spans="1:20" x14ac:dyDescent="0.2">
      <c r="B13" s="16"/>
      <c r="C13" s="17"/>
      <c r="D13" s="18"/>
      <c r="E13" s="3"/>
      <c r="G13" s="2"/>
      <c r="H13" s="16"/>
      <c r="I13" s="17"/>
      <c r="J13" s="18"/>
      <c r="K13" s="3"/>
      <c r="M13" s="2"/>
      <c r="T13">
        <v>3</v>
      </c>
    </row>
    <row r="14" spans="1:20" ht="13.5" thickBot="1" x14ac:dyDescent="0.25">
      <c r="B14" s="19"/>
      <c r="C14" s="20"/>
      <c r="D14" s="21"/>
      <c r="E14" s="4"/>
      <c r="G14" s="2"/>
      <c r="H14" s="19"/>
      <c r="I14" s="20"/>
      <c r="J14" s="21"/>
      <c r="K14" s="4"/>
      <c r="M14" s="2"/>
      <c r="T14">
        <v>2.5</v>
      </c>
    </row>
    <row r="15" spans="1:20" ht="13.5" thickBot="1" x14ac:dyDescent="0.25">
      <c r="B15" s="22"/>
      <c r="C15" s="23"/>
      <c r="D15" s="24"/>
      <c r="E15" s="38" t="str">
        <f>IF(ISERROR(AVERAGE(SOCS1)),"",MROUND(AVERAGE(SOCS1),0.5))</f>
        <v/>
      </c>
      <c r="F15">
        <f>IF(E15&lt;4,4-E15,0)</f>
        <v>0</v>
      </c>
      <c r="G15" s="2"/>
      <c r="H15" s="22"/>
      <c r="I15" s="23"/>
      <c r="J15" s="24"/>
      <c r="K15" s="38" t="str">
        <f>IF(ISERROR(AVERAGE(SOCS2)),"",MROUND(AVERAGE(SOCS2),0.5))</f>
        <v/>
      </c>
      <c r="L15">
        <f>IF(K15&lt;4,4-K15,0)</f>
        <v>0</v>
      </c>
      <c r="M15" s="2"/>
      <c r="N15" t="e">
        <f>IF(#REF!&lt;4,4-#REF!,0)</f>
        <v>#REF!</v>
      </c>
      <c r="Q15" s="38" t="str">
        <f>IF(ISERROR(AVERAGE(SOCMOYS1,SOCMOYS2)),"",ROUND(AVERAGE(SOCMOYS1,SOCMOYS2),1))</f>
        <v/>
      </c>
      <c r="T15">
        <v>2</v>
      </c>
    </row>
    <row r="16" spans="1:20" x14ac:dyDescent="0.2">
      <c r="B16" s="179" t="s">
        <v>9</v>
      </c>
      <c r="C16" s="180"/>
      <c r="D16" s="181"/>
      <c r="E16" s="1"/>
      <c r="H16" s="183" t="str">
        <f>Semestres12!$B16</f>
        <v>Français</v>
      </c>
      <c r="I16" s="180"/>
      <c r="J16" s="181"/>
      <c r="K16" s="1"/>
      <c r="T16">
        <v>1.5</v>
      </c>
    </row>
    <row r="17" spans="2:21" x14ac:dyDescent="0.2">
      <c r="B17" s="25"/>
      <c r="C17" s="26"/>
      <c r="D17" s="27"/>
      <c r="E17" s="3"/>
      <c r="G17" s="2"/>
      <c r="H17" s="25"/>
      <c r="I17" s="26"/>
      <c r="J17" s="27"/>
      <c r="K17" s="3"/>
      <c r="M17" s="2"/>
      <c r="T17">
        <v>1</v>
      </c>
    </row>
    <row r="18" spans="2:21" ht="13.5" thickBot="1" x14ac:dyDescent="0.25">
      <c r="B18" s="28"/>
      <c r="C18" s="29"/>
      <c r="D18" s="30"/>
      <c r="E18" s="4"/>
      <c r="G18" s="2"/>
      <c r="H18" s="28"/>
      <c r="I18" s="29"/>
      <c r="J18" s="30"/>
      <c r="K18" s="4"/>
      <c r="M18" s="2"/>
    </row>
    <row r="19" spans="2:21" ht="13.5" thickBot="1" x14ac:dyDescent="0.25">
      <c r="B19" s="31"/>
      <c r="C19" s="32"/>
      <c r="D19" s="33"/>
      <c r="E19" s="39" t="str">
        <f>IF(ISERROR(AVERAGE(FRAS1)),"",MROUND(AVERAGE(FRAS1),0.5))</f>
        <v/>
      </c>
      <c r="F19">
        <f>IF(E19&lt;4,4-E19,0)</f>
        <v>0</v>
      </c>
      <c r="G19" s="2"/>
      <c r="H19" s="31"/>
      <c r="I19" s="32"/>
      <c r="J19" s="33"/>
      <c r="K19" s="39" t="str">
        <f>IF(ISERROR(AVERAGE(FRAS2)),"",MROUND(AVERAGE(FRAS2),0.5))</f>
        <v/>
      </c>
      <c r="L19">
        <f>IF(K19&lt;4,4-K19,0)</f>
        <v>0</v>
      </c>
      <c r="M19" s="2"/>
      <c r="N19" t="e">
        <f>IF(#REF!&lt;4,4-#REF!,0)</f>
        <v>#REF!</v>
      </c>
      <c r="Q19" s="39" t="str">
        <f>IF(ISERROR(AVERAGE(FRAMOYS1,FRAMOYS2)),"",ROUND(AVERAGE(FRAMOYS1,FRAMOYS2),1))</f>
        <v/>
      </c>
    </row>
    <row r="20" spans="2:21" x14ac:dyDescent="0.2">
      <c r="B20" s="189" t="s">
        <v>22</v>
      </c>
      <c r="C20" s="190"/>
      <c r="D20" s="191"/>
      <c r="E20" s="61"/>
      <c r="G20" s="2"/>
      <c r="H20" s="189" t="s">
        <v>22</v>
      </c>
      <c r="I20" s="190"/>
      <c r="J20" s="191"/>
      <c r="K20" s="61"/>
      <c r="M20" s="2"/>
      <c r="T20" s="84" t="s">
        <v>21</v>
      </c>
    </row>
    <row r="21" spans="2:21" x14ac:dyDescent="0.2">
      <c r="B21" s="87"/>
      <c r="C21" s="63"/>
      <c r="D21" s="64"/>
      <c r="E21" s="65"/>
      <c r="G21" s="2"/>
      <c r="H21" s="62"/>
      <c r="I21" s="63"/>
      <c r="J21" s="64"/>
      <c r="K21" s="65"/>
      <c r="M21" s="2"/>
      <c r="T21" s="84" t="s">
        <v>23</v>
      </c>
    </row>
    <row r="22" spans="2:21" ht="13.5" thickBot="1" x14ac:dyDescent="0.25">
      <c r="B22" s="66"/>
      <c r="C22" s="67"/>
      <c r="D22" s="68"/>
      <c r="E22" s="69"/>
      <c r="G22" s="2"/>
      <c r="H22" s="66"/>
      <c r="I22" s="67"/>
      <c r="J22" s="68"/>
      <c r="K22" s="69"/>
      <c r="M22" s="2"/>
      <c r="T22" s="84" t="s">
        <v>24</v>
      </c>
    </row>
    <row r="23" spans="2:21" ht="13.5" thickBot="1" x14ac:dyDescent="0.25">
      <c r="B23" s="70"/>
      <c r="C23" s="71"/>
      <c r="D23" s="72"/>
      <c r="E23" s="73" t="str">
        <f>IF(ISERROR(AVERAGE(PCDS1)),"",MROUND(AVERAGE(PCDS1),0.5))</f>
        <v/>
      </c>
      <c r="G23" s="2"/>
      <c r="H23" s="70"/>
      <c r="I23" s="71"/>
      <c r="J23" s="72"/>
      <c r="K23" s="73" t="str">
        <f>IF(ISERROR(AVERAGE(PCDS2)),"",MROUND(AVERAGE(PCDS2),0.5))</f>
        <v/>
      </c>
      <c r="M23" s="2"/>
      <c r="Q23" s="73" t="str">
        <f>IF(ISERROR(AVERAGE(PCDMOYS1,PCDMOYS2)),"",ROUND(AVERAGE(PCDMOYS1,PCDMOYS2),1))</f>
        <v/>
      </c>
    </row>
    <row r="24" spans="2:21" x14ac:dyDescent="0.2">
      <c r="B24" s="198" t="s">
        <v>25</v>
      </c>
      <c r="C24" s="199"/>
      <c r="D24" s="200"/>
      <c r="E24" s="61"/>
      <c r="G24" s="2"/>
      <c r="H24" s="153"/>
      <c r="I24" s="153"/>
      <c r="J24" s="153"/>
      <c r="K24" s="86"/>
      <c r="M24" s="2"/>
    </row>
    <row r="25" spans="2:21" x14ac:dyDescent="0.2">
      <c r="B25" s="88"/>
      <c r="C25" s="89"/>
      <c r="D25" s="90"/>
      <c r="E25" s="65"/>
      <c r="G25" s="2"/>
      <c r="H25" s="153"/>
      <c r="I25" s="153"/>
      <c r="J25" s="153"/>
      <c r="K25" s="86"/>
      <c r="M25" s="2"/>
    </row>
    <row r="26" spans="2:21" ht="13.5" thickBot="1" x14ac:dyDescent="0.25">
      <c r="B26" s="91"/>
      <c r="C26" s="92"/>
      <c r="D26" s="93"/>
      <c r="E26" s="69"/>
      <c r="G26" s="2"/>
      <c r="H26" s="153"/>
      <c r="I26" s="153"/>
      <c r="J26" s="153"/>
      <c r="K26" s="86"/>
      <c r="M26" s="2"/>
    </row>
    <row r="27" spans="2:21" ht="13.5" thickBot="1" x14ac:dyDescent="0.25">
      <c r="B27" s="94"/>
      <c r="C27" s="95"/>
      <c r="D27" s="96"/>
      <c r="E27" s="97" t="str">
        <f>IF(ISERROR(AVERAGE(CGBS1)),"",MROUND(AVERAGE(CGBS1),0.5))</f>
        <v/>
      </c>
      <c r="G27" s="2"/>
      <c r="H27" s="153"/>
      <c r="I27" s="153"/>
      <c r="J27" s="153"/>
      <c r="K27" s="86"/>
      <c r="M27" s="2"/>
      <c r="Q27" s="142" t="str">
        <f>IF(OR(CGBMOYS1="",CGBMOYS1=0),"",CGBMOYS1)</f>
        <v/>
      </c>
    </row>
    <row r="28" spans="2:21" ht="13.5" thickBot="1" x14ac:dyDescent="0.25"/>
    <row r="29" spans="2:21" ht="13.5" thickBot="1" x14ac:dyDescent="0.25">
      <c r="B29" s="192" t="s">
        <v>4</v>
      </c>
      <c r="C29" s="193"/>
      <c r="D29" s="193"/>
      <c r="E29" s="194"/>
      <c r="H29" s="192" t="s">
        <v>6</v>
      </c>
      <c r="I29" s="193"/>
      <c r="J29" s="193"/>
      <c r="K29" s="194"/>
      <c r="P29" s="192" t="s">
        <v>37</v>
      </c>
      <c r="Q29" s="193"/>
      <c r="R29" s="193"/>
      <c r="S29" s="194"/>
    </row>
    <row r="30" spans="2:21" ht="13.5" thickBot="1" x14ac:dyDescent="0.25">
      <c r="B30" s="57"/>
      <c r="C30" s="57"/>
      <c r="D30" s="57"/>
      <c r="E30" s="57"/>
      <c r="H30" s="57"/>
      <c r="I30" s="57"/>
      <c r="J30" s="57"/>
      <c r="K30" s="57"/>
      <c r="P30" s="57"/>
      <c r="Q30" s="57"/>
      <c r="R30" s="57"/>
      <c r="S30" s="57"/>
    </row>
    <row r="31" spans="2:21" ht="15.75" thickBot="1" x14ac:dyDescent="0.25">
      <c r="B31" s="182" t="s">
        <v>17</v>
      </c>
      <c r="C31" s="170"/>
      <c r="D31" s="171"/>
      <c r="E31" s="58" t="str">
        <f>IF(ISERROR(AVERAGE(ECOMOYS1,SOCMOYS1,FRAMOYS1,PCDMOYS1,CGBMOYS1)),"",ROUND(AVERAGE(ECOMOYS1,SOCMOYS1,FRAMOYS1,PCDMOYS1,CGBMOYS1),1))</f>
        <v/>
      </c>
      <c r="G31" s="36" t="str">
        <f>IF(OR(E31=0,E31=""),"P",IF(E31&lt;4,"O","P"))</f>
        <v>P</v>
      </c>
      <c r="H31" s="182" t="s">
        <v>18</v>
      </c>
      <c r="I31" s="170"/>
      <c r="J31" s="171"/>
      <c r="K31" s="58" t="str">
        <f>IF(ISERROR(AVERAGE(ECOMOYS2,SOCMOYS2,FRAMOYS2,PCDMOYS2)),"",ROUND(AVERAGE(ECOMOYS2,SOCMOYS2,FRAMOYS2,PCDMOYS2),1))</f>
        <v/>
      </c>
      <c r="M31" s="36" t="str">
        <f>IF(OR(K31=0,K31=""),"P",IF(K31&lt;4,"O","P"))</f>
        <v>P</v>
      </c>
      <c r="O31" s="36"/>
      <c r="P31" s="182" t="s">
        <v>18</v>
      </c>
      <c r="Q31" s="170"/>
      <c r="R31" s="171"/>
      <c r="S31" s="58" t="str">
        <f>IF(ISERROR(AVERAGE(Q11,Q15,Q19,Q23,CGBMOYS1)),"",ROUND(AVERAGE(Q11,Q15,Q19,Q23,CGBMOYS1),1))</f>
        <v/>
      </c>
      <c r="U31" s="36" t="str">
        <f>IF(OR(S31=0,S31=""),"P",IF(S31&lt;4,"O","P"))</f>
        <v>P</v>
      </c>
    </row>
    <row r="32" spans="2:21" ht="13.5" thickBot="1" x14ac:dyDescent="0.25">
      <c r="B32" s="57"/>
      <c r="C32" s="57"/>
      <c r="D32" s="57"/>
      <c r="E32" s="59"/>
      <c r="H32" s="57"/>
      <c r="I32" s="57"/>
      <c r="J32" s="57"/>
      <c r="K32" s="59"/>
      <c r="P32" s="57"/>
      <c r="Q32" s="57"/>
      <c r="R32" s="57"/>
      <c r="S32" s="59"/>
    </row>
    <row r="33" spans="2:19" ht="13.5" thickBot="1" x14ac:dyDescent="0.25">
      <c r="B33" s="170" t="s">
        <v>5</v>
      </c>
      <c r="C33" s="170"/>
      <c r="D33" s="171"/>
      <c r="E33" s="56" t="str">
        <f>IF(E31&lt;4,"échec","réussi")</f>
        <v>réussi</v>
      </c>
      <c r="H33" s="170" t="s">
        <v>5</v>
      </c>
      <c r="I33" s="170"/>
      <c r="J33" s="171"/>
      <c r="K33" s="56" t="str">
        <f>IF(K31&lt;4,"échec","réussi")</f>
        <v>réussi</v>
      </c>
      <c r="P33" s="170" t="s">
        <v>5</v>
      </c>
      <c r="Q33" s="170"/>
      <c r="R33" s="171"/>
      <c r="S33" s="56" t="str">
        <f>IF(S31&lt;4,"échec","réussi")</f>
        <v>réussi</v>
      </c>
    </row>
    <row r="35" spans="2:19" ht="14.25" x14ac:dyDescent="0.2">
      <c r="B35" s="6"/>
    </row>
    <row r="36" spans="2:19" ht="12.75" customHeight="1" x14ac:dyDescent="0.2"/>
    <row r="39" spans="2:19" ht="75.75" customHeight="1" x14ac:dyDescent="1.2"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</row>
  </sheetData>
  <sheetProtection sheet="1" objects="1" scenarios="1" selectLockedCells="1"/>
  <mergeCells count="23">
    <mergeCell ref="B1:Q1"/>
    <mergeCell ref="P6:R6"/>
    <mergeCell ref="B24:D24"/>
    <mergeCell ref="P29:S29"/>
    <mergeCell ref="P31:R31"/>
    <mergeCell ref="B29:E29"/>
    <mergeCell ref="H29:K29"/>
    <mergeCell ref="P33:R33"/>
    <mergeCell ref="B33:D33"/>
    <mergeCell ref="H33:J33"/>
    <mergeCell ref="B3:M3"/>
    <mergeCell ref="B8:D8"/>
    <mergeCell ref="B12:D12"/>
    <mergeCell ref="B16:D16"/>
    <mergeCell ref="B31:D31"/>
    <mergeCell ref="H16:J16"/>
    <mergeCell ref="H12:J12"/>
    <mergeCell ref="H8:J8"/>
    <mergeCell ref="H31:J31"/>
    <mergeCell ref="B20:D20"/>
    <mergeCell ref="H20:J20"/>
    <mergeCell ref="B7:D7"/>
    <mergeCell ref="H7:J7"/>
  </mergeCells>
  <phoneticPr fontId="4" type="noConversion"/>
  <conditionalFormatting sqref="E33 K33">
    <cfRule type="cellIs" dxfId="20" priority="11" stopIfTrue="1" operator="equal">
      <formula>"échec"</formula>
    </cfRule>
    <cfRule type="cellIs" dxfId="19" priority="12" stopIfTrue="1" operator="equal">
      <formula>"réussi"</formula>
    </cfRule>
  </conditionalFormatting>
  <conditionalFormatting sqref="E31 K31">
    <cfRule type="cellIs" dxfId="18" priority="13" stopIfTrue="1" operator="lessThan">
      <formula>4</formula>
    </cfRule>
  </conditionalFormatting>
  <conditionalFormatting sqref="G31 M31 O31">
    <cfRule type="cellIs" dxfId="17" priority="15" stopIfTrue="1" operator="equal">
      <formula>"O"</formula>
    </cfRule>
    <cfRule type="cellIs" dxfId="16" priority="16" stopIfTrue="1" operator="equal">
      <formula>"P"</formula>
    </cfRule>
  </conditionalFormatting>
  <conditionalFormatting sqref="S33">
    <cfRule type="cellIs" dxfId="15" priority="3" stopIfTrue="1" operator="equal">
      <formula>"échec"</formula>
    </cfRule>
    <cfRule type="cellIs" dxfId="14" priority="4" stopIfTrue="1" operator="equal">
      <formula>"réussi"</formula>
    </cfRule>
  </conditionalFormatting>
  <conditionalFormatting sqref="S31">
    <cfRule type="cellIs" dxfId="13" priority="5" stopIfTrue="1" operator="lessThan">
      <formula>4</formula>
    </cfRule>
  </conditionalFormatting>
  <conditionalFormatting sqref="U31">
    <cfRule type="cellIs" dxfId="12" priority="1" stopIfTrue="1" operator="equal">
      <formula>"O"</formula>
    </cfRule>
    <cfRule type="cellIs" dxfId="11" priority="2" stopIfTrue="1" operator="equal">
      <formula>"P"</formula>
    </cfRule>
  </conditionalFormatting>
  <dataValidations count="1">
    <dataValidation type="list" allowBlank="1" showErrorMessage="1" errorTitle="Erreur" error="Seule des notes au demi point de 1 à 6 peuvent être saisies dans les cellules de notes" sqref="B9:D11 H9:J11 B25:D27 H17:J19 B21:D23 B17:D19 H13:J15 B13:D15 H21:J23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scale="99" orientation="portrait" blackAndWhite="1" r:id="rId1"/>
  <headerFooter alignWithMargins="0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0"/>
  <sheetViews>
    <sheetView showGridLines="0" showZeros="0" zoomScale="115" zoomScaleNormal="115" workbookViewId="0">
      <selection activeCell="B24" sqref="B24:D24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8" width="6" customWidth="1"/>
    <col min="19" max="19" width="6" hidden="1" customWidth="1"/>
  </cols>
  <sheetData>
    <row r="1" spans="1:19" ht="21" x14ac:dyDescent="0.2">
      <c r="B1" s="195" t="str">
        <f>Semestres12!B1</f>
        <v>Assistant-e du commerce de détail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7"/>
    </row>
    <row r="2" spans="1:19" x14ac:dyDescent="0.2">
      <c r="A2" s="46"/>
    </row>
    <row r="3" spans="1:19" ht="15" x14ac:dyDescent="0.2">
      <c r="B3" s="60" t="str">
        <f>Semestres12!B3</f>
        <v xml:space="preserve">Nom, prénom de l'étudiant-e : 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</row>
    <row r="4" spans="1:19" ht="12.7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6" spans="1:19" ht="13.5" thickBot="1" x14ac:dyDescent="0.25"/>
    <row r="7" spans="1:19" ht="13.5" thickBot="1" x14ac:dyDescent="0.25">
      <c r="B7" s="207" t="s">
        <v>2</v>
      </c>
      <c r="C7" s="208"/>
      <c r="D7" s="209"/>
      <c r="E7" s="56" t="s">
        <v>3</v>
      </c>
      <c r="H7" s="207" t="s">
        <v>8</v>
      </c>
      <c r="I7" s="208"/>
      <c r="J7" s="208"/>
      <c r="K7" s="56" t="s">
        <v>3</v>
      </c>
      <c r="S7">
        <v>6</v>
      </c>
    </row>
    <row r="8" spans="1:19" ht="13.5" thickBot="1" x14ac:dyDescent="0.25">
      <c r="B8" s="186" t="str">
        <f>Semestres12!$B$8</f>
        <v>Economie</v>
      </c>
      <c r="C8" s="187"/>
      <c r="D8" s="188"/>
      <c r="E8" s="35"/>
      <c r="H8" s="186" t="str">
        <f>Semestres12!$B$8</f>
        <v>Economie</v>
      </c>
      <c r="I8" s="187"/>
      <c r="J8" s="188"/>
      <c r="K8" s="35"/>
      <c r="S8">
        <v>5.5</v>
      </c>
    </row>
    <row r="9" spans="1:19" x14ac:dyDescent="0.2">
      <c r="B9" s="7"/>
      <c r="C9" s="8"/>
      <c r="D9" s="9"/>
      <c r="E9" s="3"/>
      <c r="G9" s="2"/>
      <c r="H9" s="47"/>
      <c r="I9" s="48"/>
      <c r="J9" s="49"/>
      <c r="K9" s="3"/>
      <c r="M9" s="2"/>
      <c r="S9">
        <v>5</v>
      </c>
    </row>
    <row r="10" spans="1:19" ht="13.5" thickBot="1" x14ac:dyDescent="0.25">
      <c r="B10" s="10"/>
      <c r="C10" s="11"/>
      <c r="D10" s="12"/>
      <c r="E10" s="4"/>
      <c r="G10" s="2"/>
      <c r="H10" s="10"/>
      <c r="I10" s="11"/>
      <c r="J10" s="50"/>
      <c r="K10" s="4"/>
      <c r="M10" s="2"/>
      <c r="S10">
        <v>4.5</v>
      </c>
    </row>
    <row r="11" spans="1:19" ht="13.5" thickBot="1" x14ac:dyDescent="0.25">
      <c r="B11" s="40"/>
      <c r="C11" s="41"/>
      <c r="D11" s="42"/>
      <c r="E11" s="37" t="str">
        <f>IF(ISERROR(AVERAGE(ECOS3)),"",MROUND(AVERAGE(ECOS3),0.5))</f>
        <v/>
      </c>
      <c r="F11">
        <f>IF(E11&lt;4,(4-E11)*2,0)</f>
        <v>0</v>
      </c>
      <c r="G11" s="2"/>
      <c r="H11" s="13"/>
      <c r="I11" s="14"/>
      <c r="J11" s="51"/>
      <c r="K11" s="37" t="str">
        <f>IF(ISERROR(AVERAGE(ECOS4)),"",MROUND(AVERAGE(ECOS4),0.5))</f>
        <v/>
      </c>
      <c r="L11">
        <f>IF(K11&lt;4,(4-K11)*2,0)</f>
        <v>0</v>
      </c>
      <c r="M11" s="2"/>
      <c r="N11" t="e">
        <f>IF(#REF!&lt;4,(4-#REF!)*2,0)</f>
        <v>#REF!</v>
      </c>
      <c r="S11">
        <v>4</v>
      </c>
    </row>
    <row r="12" spans="1:19" x14ac:dyDescent="0.2">
      <c r="B12" s="176" t="str">
        <f>Semestres12!$B12</f>
        <v>Société</v>
      </c>
      <c r="C12" s="184"/>
      <c r="D12" s="185"/>
      <c r="E12" s="35"/>
      <c r="H12" s="176" t="str">
        <f>Semestres12!$B12</f>
        <v>Société</v>
      </c>
      <c r="I12" s="184"/>
      <c r="J12" s="185"/>
      <c r="K12" s="35"/>
      <c r="S12">
        <v>3.5</v>
      </c>
    </row>
    <row r="13" spans="1:19" x14ac:dyDescent="0.2">
      <c r="B13" s="16"/>
      <c r="C13" s="17"/>
      <c r="D13" s="18"/>
      <c r="E13" s="3"/>
      <c r="G13" s="2"/>
      <c r="H13" s="16"/>
      <c r="I13" s="17"/>
      <c r="J13" s="18"/>
      <c r="K13" s="3"/>
      <c r="S13">
        <v>3</v>
      </c>
    </row>
    <row r="14" spans="1:19" ht="13.5" thickBot="1" x14ac:dyDescent="0.25">
      <c r="B14" s="19"/>
      <c r="C14" s="20"/>
      <c r="D14" s="21"/>
      <c r="E14" s="4"/>
      <c r="G14" s="2"/>
      <c r="H14" s="19"/>
      <c r="I14" s="20"/>
      <c r="J14" s="21"/>
      <c r="K14" s="4"/>
      <c r="S14">
        <v>2.5</v>
      </c>
    </row>
    <row r="15" spans="1:19" ht="13.5" thickBot="1" x14ac:dyDescent="0.25">
      <c r="B15" s="43"/>
      <c r="C15" s="44"/>
      <c r="D15" s="45"/>
      <c r="E15" s="38" t="str">
        <f>IF(ISERROR(AVERAGE(SOCS3)),"",MROUND(AVERAGE(SOCS3),0.5))</f>
        <v/>
      </c>
      <c r="F15">
        <f>IF(E15&lt;4,4-E15,0)</f>
        <v>0</v>
      </c>
      <c r="G15" s="2"/>
      <c r="H15" s="43"/>
      <c r="I15" s="44"/>
      <c r="J15" s="45"/>
      <c r="K15" s="38" t="str">
        <f>IF(ISERROR(AVERAGE(SOCS4)),"",MROUND(AVERAGE(SOCS4),0.5))</f>
        <v/>
      </c>
      <c r="N15" t="e">
        <f>IF(#REF!&lt;4,4-#REF!,0)</f>
        <v>#REF!</v>
      </c>
      <c r="S15">
        <v>2</v>
      </c>
    </row>
    <row r="16" spans="1:19" x14ac:dyDescent="0.2">
      <c r="B16" s="183" t="str">
        <f>Semestres12!$B16</f>
        <v>Français</v>
      </c>
      <c r="C16" s="180"/>
      <c r="D16" s="181"/>
      <c r="E16" s="35"/>
      <c r="H16" s="183" t="str">
        <f>Semestres12!$B16</f>
        <v>Français</v>
      </c>
      <c r="I16" s="180"/>
      <c r="J16" s="181"/>
      <c r="K16" s="34"/>
      <c r="S16">
        <v>1.5</v>
      </c>
    </row>
    <row r="17" spans="2:19" x14ac:dyDescent="0.2">
      <c r="B17" s="25"/>
      <c r="C17" s="26"/>
      <c r="D17" s="27"/>
      <c r="E17" s="3"/>
      <c r="G17" s="2"/>
      <c r="H17" s="25"/>
      <c r="I17" s="26"/>
      <c r="J17" s="27"/>
      <c r="K17" s="3"/>
      <c r="M17" s="2"/>
      <c r="S17">
        <v>1</v>
      </c>
    </row>
    <row r="18" spans="2:19" ht="13.5" thickBot="1" x14ac:dyDescent="0.25">
      <c r="B18" s="28"/>
      <c r="C18" s="29"/>
      <c r="D18" s="30"/>
      <c r="E18" s="4"/>
      <c r="G18" s="2"/>
      <c r="H18" s="28"/>
      <c r="I18" s="29"/>
      <c r="J18" s="30"/>
      <c r="K18" s="4"/>
      <c r="M18" s="2"/>
    </row>
    <row r="19" spans="2:19" ht="13.5" thickBot="1" x14ac:dyDescent="0.25">
      <c r="B19" s="31"/>
      <c r="C19" s="32"/>
      <c r="D19" s="54"/>
      <c r="E19" s="39" t="str">
        <f>IF(ISERROR(AVERAGE(FRAS3)),"",MROUND(AVERAGE(FRAS3),0.5))</f>
        <v/>
      </c>
      <c r="F19">
        <f>IF(E19&lt;4,4-E19,0)</f>
        <v>0</v>
      </c>
      <c r="G19" s="2"/>
      <c r="H19" s="31"/>
      <c r="I19" s="32"/>
      <c r="J19" s="54"/>
      <c r="K19" s="39" t="str">
        <f>IF(ISERROR(AVERAGE(FRAS4)),"",MROUND(AVERAGE(FRAS4),0.5))</f>
        <v/>
      </c>
      <c r="L19">
        <f>IF(K19&lt;4,4-K19,0)</f>
        <v>0</v>
      </c>
      <c r="M19" s="2"/>
      <c r="N19" t="e">
        <f>IF(#REF!&lt;4,4-#REF!,0)</f>
        <v>#REF!</v>
      </c>
      <c r="S19" s="84" t="s">
        <v>21</v>
      </c>
    </row>
    <row r="20" spans="2:19" x14ac:dyDescent="0.2">
      <c r="B20" s="189" t="s">
        <v>22</v>
      </c>
      <c r="C20" s="190"/>
      <c r="D20" s="191"/>
      <c r="E20" s="61"/>
      <c r="G20" s="2"/>
      <c r="H20" s="189" t="s">
        <v>22</v>
      </c>
      <c r="I20" s="190"/>
      <c r="J20" s="191"/>
      <c r="K20" s="61"/>
      <c r="S20" s="84" t="s">
        <v>44</v>
      </c>
    </row>
    <row r="21" spans="2:19" x14ac:dyDescent="0.2">
      <c r="B21" s="87"/>
      <c r="C21" s="63"/>
      <c r="D21" s="64"/>
      <c r="E21" s="65"/>
      <c r="G21" s="2"/>
      <c r="H21" s="62"/>
      <c r="I21" s="63"/>
      <c r="J21" s="64"/>
      <c r="K21" s="65"/>
      <c r="S21" s="84" t="s">
        <v>45</v>
      </c>
    </row>
    <row r="22" spans="2:19" ht="13.5" thickBot="1" x14ac:dyDescent="0.25">
      <c r="B22" s="66"/>
      <c r="C22" s="67"/>
      <c r="D22" s="68"/>
      <c r="E22" s="69"/>
      <c r="G22" s="2"/>
      <c r="H22" s="66"/>
      <c r="I22" s="67"/>
      <c r="J22" s="68"/>
      <c r="K22" s="69"/>
    </row>
    <row r="23" spans="2:19" ht="13.5" thickBot="1" x14ac:dyDescent="0.25">
      <c r="B23" s="70"/>
      <c r="C23" s="71"/>
      <c r="D23" s="72"/>
      <c r="E23" s="73" t="str">
        <f>IF(ISERROR(AVERAGE(PCDS3)),"",MROUND(AVERAGE(PCDS3),0.5))</f>
        <v/>
      </c>
      <c r="G23" s="2"/>
      <c r="H23" s="70"/>
      <c r="I23" s="71"/>
      <c r="J23" s="72"/>
      <c r="K23" s="73" t="str">
        <f>IF(ISERROR(AVERAGE(FRAS1)),"",MROUND(AVERAGE(FRAS1),0.5))</f>
        <v/>
      </c>
    </row>
    <row r="24" spans="2:19" x14ac:dyDescent="0.2">
      <c r="B24" s="210" t="s">
        <v>45</v>
      </c>
      <c r="C24" s="211"/>
      <c r="D24" s="212"/>
      <c r="E24" s="61"/>
      <c r="G24" s="2"/>
      <c r="H24" s="201" t="str">
        <f>IF(_LN2="Choisir langue 2*","ALL ou ANG",_LN2)</f>
        <v>Anglais</v>
      </c>
      <c r="I24" s="202"/>
      <c r="J24" s="203"/>
      <c r="K24" s="61"/>
    </row>
    <row r="25" spans="2:19" x14ac:dyDescent="0.2">
      <c r="B25" s="74"/>
      <c r="C25" s="75"/>
      <c r="D25" s="85"/>
      <c r="E25" s="65"/>
      <c r="G25" s="2"/>
      <c r="H25" s="74"/>
      <c r="I25" s="75"/>
      <c r="J25" s="76"/>
      <c r="K25" s="65"/>
    </row>
    <row r="26" spans="2:19" ht="13.5" thickBot="1" x14ac:dyDescent="0.25">
      <c r="B26" s="77"/>
      <c r="C26" s="78"/>
      <c r="D26" s="79"/>
      <c r="E26" s="69"/>
      <c r="G26" s="2"/>
      <c r="H26" s="77"/>
      <c r="I26" s="78"/>
      <c r="J26" s="79"/>
      <c r="K26" s="69"/>
    </row>
    <row r="27" spans="2:19" ht="13.5" thickBot="1" x14ac:dyDescent="0.25">
      <c r="B27" s="80"/>
      <c r="C27" s="81"/>
      <c r="D27" s="82"/>
      <c r="E27" s="83" t="str">
        <f>IF(ISERROR(AVERAGE(LANG2S3)),"",MROUND(AVERAGE(LANG2S3),0.5))</f>
        <v/>
      </c>
      <c r="G27" s="2"/>
      <c r="H27" s="80"/>
      <c r="I27" s="81"/>
      <c r="J27" s="82"/>
      <c r="K27" s="83" t="str">
        <f>IF(ISERROR(AVERAGE(LANG2S4)),"",MROUND(AVERAGE(LANG2S4),0.5))</f>
        <v/>
      </c>
    </row>
    <row r="28" spans="2:19" ht="13.5" thickBot="1" x14ac:dyDescent="0.25"/>
    <row r="29" spans="2:19" ht="13.5" thickBot="1" x14ac:dyDescent="0.25">
      <c r="B29" s="192" t="s">
        <v>7</v>
      </c>
      <c r="C29" s="193"/>
      <c r="D29" s="193"/>
      <c r="E29" s="194"/>
      <c r="H29" s="192" t="s">
        <v>16</v>
      </c>
      <c r="I29" s="193"/>
      <c r="J29" s="193"/>
      <c r="K29" s="194"/>
    </row>
    <row r="30" spans="2:19" ht="13.5" thickBot="1" x14ac:dyDescent="0.25">
      <c r="B30" s="57"/>
      <c r="C30" s="57"/>
      <c r="D30" s="57"/>
      <c r="E30" s="57"/>
      <c r="H30" s="57"/>
      <c r="I30" s="57"/>
      <c r="J30" s="57"/>
      <c r="K30" s="57"/>
    </row>
    <row r="31" spans="2:19" ht="15.75" thickBot="1" x14ac:dyDescent="0.25">
      <c r="B31" s="182" t="s">
        <v>17</v>
      </c>
      <c r="C31" s="170"/>
      <c r="D31" s="170"/>
      <c r="E31" s="58" t="str">
        <f>IF(ISERROR(AVERAGE(ECOMOYS3,SOCMOYS3,FRAMOYS3,PCDMOYS3)),"",ROUND(AVERAGE(ECOMOYS3,SOCMOYS3,FRAMOYS3,PCDMOYS3),1))</f>
        <v/>
      </c>
      <c r="G31" s="36" t="str">
        <f>IF(OR(E31=0,E31=""),"P",IF(E31&lt;4,"O","P"))</f>
        <v>P</v>
      </c>
      <c r="H31" s="182" t="s">
        <v>17</v>
      </c>
      <c r="I31" s="170"/>
      <c r="J31" s="170"/>
      <c r="K31" s="58" t="str">
        <f>IF(ISERROR(AVERAGE(ECOMOYS4,SOCMOYS4,FRAMOYS4,PCDMOYS4)),"",ROUND(AVERAGE(ECOMOYS4,SOCMOYS4,FRAMOYS4,PCDMOYS4),1))</f>
        <v/>
      </c>
      <c r="M31" s="36" t="str">
        <f>IF(OR(K31=0,K31=""),"P",IF(K31&lt;4,"O","P"))</f>
        <v>P</v>
      </c>
    </row>
    <row r="32" spans="2:19" ht="13.5" thickBot="1" x14ac:dyDescent="0.25">
      <c r="B32" s="57"/>
      <c r="C32" s="57"/>
      <c r="D32" s="57"/>
      <c r="E32" s="59"/>
      <c r="H32" s="57"/>
      <c r="I32" s="57"/>
      <c r="J32" s="57"/>
      <c r="K32" s="59"/>
    </row>
    <row r="33" spans="1:16" ht="13.5" thickBot="1" x14ac:dyDescent="0.25">
      <c r="B33" s="170" t="s">
        <v>5</v>
      </c>
      <c r="C33" s="170"/>
      <c r="D33" s="171"/>
      <c r="E33" s="56" t="str">
        <f>IF(E31&lt;4,"échec","réussi")</f>
        <v>réussi</v>
      </c>
      <c r="H33" s="170" t="s">
        <v>5</v>
      </c>
      <c r="I33" s="170"/>
      <c r="J33" s="171"/>
      <c r="K33" s="56" t="str">
        <f>IF(K31&lt;4,"échec","réussi")</f>
        <v>réussi</v>
      </c>
    </row>
    <row r="35" spans="1:16" x14ac:dyDescent="0.2">
      <c r="A35" s="55"/>
      <c r="B35" s="204"/>
      <c r="C35" s="205"/>
      <c r="D35" s="205"/>
    </row>
    <row r="36" spans="1:16" x14ac:dyDescent="0.2">
      <c r="B36" s="206" t="str">
        <f>IF(_LN2="Choisir langue 2*","* Cliquer sur la cellule, dérouler la liste et sélectionner la langue","")</f>
        <v/>
      </c>
      <c r="C36" s="206"/>
      <c r="D36" s="206"/>
      <c r="E36" s="206"/>
      <c r="F36" s="206"/>
      <c r="G36" s="206"/>
      <c r="H36" s="206"/>
      <c r="I36" s="206"/>
      <c r="J36" s="206"/>
      <c r="K36" s="206"/>
    </row>
    <row r="37" spans="1:16" ht="14.25" x14ac:dyDescent="0.2">
      <c r="B37" s="6"/>
      <c r="P37" s="34"/>
    </row>
    <row r="40" spans="1:16" ht="87.75" customHeight="1" x14ac:dyDescent="1.2">
      <c r="B40" s="53" t="s">
        <v>15</v>
      </c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</row>
  </sheetData>
  <sheetProtection sheet="1" objects="1" scenarios="1" selectLockedCells="1"/>
  <mergeCells count="21">
    <mergeCell ref="B1:Q1"/>
    <mergeCell ref="B7:D7"/>
    <mergeCell ref="H7:J7"/>
    <mergeCell ref="B12:D12"/>
    <mergeCell ref="B33:D33"/>
    <mergeCell ref="H33:J33"/>
    <mergeCell ref="H12:J12"/>
    <mergeCell ref="B29:E29"/>
    <mergeCell ref="H29:K29"/>
    <mergeCell ref="B31:D31"/>
    <mergeCell ref="H31:J31"/>
    <mergeCell ref="B16:D16"/>
    <mergeCell ref="H16:J16"/>
    <mergeCell ref="B20:D20"/>
    <mergeCell ref="H20:J20"/>
    <mergeCell ref="B24:D24"/>
    <mergeCell ref="H24:J24"/>
    <mergeCell ref="B35:D35"/>
    <mergeCell ref="H8:J8"/>
    <mergeCell ref="B8:D8"/>
    <mergeCell ref="B36:K36"/>
  </mergeCells>
  <phoneticPr fontId="4" type="noConversion"/>
  <conditionalFormatting sqref="E33 K33">
    <cfRule type="cellIs" dxfId="10" priority="4" stopIfTrue="1" operator="equal">
      <formula>"échec"</formula>
    </cfRule>
    <cfRule type="cellIs" dxfId="9" priority="5" stopIfTrue="1" operator="equal">
      <formula>"réussi"</formula>
    </cfRule>
  </conditionalFormatting>
  <conditionalFormatting sqref="E31 K31">
    <cfRule type="cellIs" dxfId="8" priority="6" stopIfTrue="1" operator="lessThan">
      <formula>4</formula>
    </cfRule>
  </conditionalFormatting>
  <conditionalFormatting sqref="G31 M31">
    <cfRule type="cellIs" dxfId="7" priority="8" stopIfTrue="1" operator="equal">
      <formula>"O"</formula>
    </cfRule>
    <cfRule type="cellIs" dxfId="6" priority="9" stopIfTrue="1" operator="equal">
      <formula>"P"</formula>
    </cfRule>
  </conditionalFormatting>
  <conditionalFormatting sqref="B24:D24">
    <cfRule type="cellIs" dxfId="5" priority="3" stopIfTrue="1" operator="equal">
      <formula>"Choisir langue 2*"</formula>
    </cfRule>
  </conditionalFormatting>
  <conditionalFormatting sqref="B36:K36">
    <cfRule type="cellIs" priority="1" stopIfTrue="1" operator="equal">
      <formula>""</formula>
    </cfRule>
    <cfRule type="cellIs" dxfId="4" priority="2" stopIfTrue="1" operator="notEqual">
      <formula>""</formula>
    </cfRule>
  </conditionalFormatting>
  <dataValidations count="2">
    <dataValidation type="list" allowBlank="1" showErrorMessage="1" errorTitle="Erreur" error="Seule des notes au demi point de 1 à 6 peuvent être saisies dans les cellules de notes" sqref="B9:D11 H25:J27 H21:J23 B21:D23 B17:D19 H13:J15 B13:D15 H9:J11 H17:J19 B25:D27">
      <formula1>$S$7:$S$17</formula1>
    </dataValidation>
    <dataValidation type="list" showErrorMessage="1" errorTitle="Erreur" error="Uniquement ALL ou ANG" sqref="B24:D24">
      <formula1>$S$19:$S$21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Q34"/>
  <sheetViews>
    <sheetView showGridLines="0" showZeros="0" zoomScaleNormal="100" workbookViewId="0">
      <selection activeCell="H19" sqref="H19"/>
    </sheetView>
  </sheetViews>
  <sheetFormatPr baseColWidth="10" defaultColWidth="11.5703125" defaultRowHeight="12.75" x14ac:dyDescent="0.2"/>
  <cols>
    <col min="1" max="1" width="2.7109375" style="99" customWidth="1"/>
    <col min="2" max="2" width="31.7109375" style="99" customWidth="1"/>
    <col min="3" max="6" width="5.28515625" style="99" customWidth="1"/>
    <col min="7" max="7" width="2.28515625" style="99" customWidth="1"/>
    <col min="8" max="10" width="5.28515625" style="99" customWidth="1"/>
    <col min="11" max="11" width="3.28515625" style="99" customWidth="1"/>
    <col min="12" max="12" width="8.5703125" style="99" customWidth="1"/>
    <col min="13" max="13" width="12.140625" style="99" customWidth="1"/>
    <col min="14" max="18" width="4.28515625" style="99" customWidth="1"/>
    <col min="19" max="19" width="4.28515625" style="99" hidden="1" customWidth="1"/>
    <col min="20" max="23" width="4.28515625" style="99" customWidth="1"/>
    <col min="24" max="16384" width="11.5703125" style="99"/>
  </cols>
  <sheetData>
    <row r="1" spans="1:251" s="98" customFormat="1" ht="25.15" customHeight="1" x14ac:dyDescent="0.2">
      <c r="B1" s="216" t="str">
        <f>Semestres12!B1</f>
        <v>Assistant-e du commerce de détail</v>
      </c>
      <c r="C1" s="217"/>
      <c r="D1" s="217"/>
      <c r="E1" s="217"/>
      <c r="F1" s="217"/>
      <c r="G1" s="217"/>
      <c r="H1" s="217"/>
      <c r="I1" s="217"/>
      <c r="J1" s="217"/>
      <c r="K1" s="217"/>
      <c r="L1" s="218"/>
      <c r="N1" s="219" t="s">
        <v>27</v>
      </c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</row>
    <row r="3" spans="1:251" ht="15.75" x14ac:dyDescent="0.25">
      <c r="B3" s="220" t="s">
        <v>43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221"/>
      <c r="BO3" s="221"/>
      <c r="BP3" s="221"/>
      <c r="BQ3" s="221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  <c r="GE3" s="221"/>
      <c r="GF3" s="221"/>
      <c r="GG3" s="221"/>
      <c r="GH3" s="221"/>
      <c r="GI3" s="221"/>
      <c r="GJ3" s="221"/>
      <c r="GK3" s="221"/>
      <c r="GL3" s="221"/>
      <c r="GM3" s="221"/>
      <c r="GN3" s="221"/>
      <c r="GO3" s="221"/>
      <c r="GP3" s="221"/>
      <c r="GQ3" s="221"/>
      <c r="GR3" s="221"/>
      <c r="GS3" s="221"/>
      <c r="GT3" s="221"/>
      <c r="GU3" s="221"/>
      <c r="GV3" s="221"/>
      <c r="GW3" s="221"/>
      <c r="GX3" s="221"/>
      <c r="GY3" s="221"/>
      <c r="GZ3" s="221"/>
      <c r="HA3" s="221"/>
      <c r="HB3" s="221"/>
      <c r="HC3" s="221"/>
      <c r="HD3" s="221"/>
      <c r="HE3" s="221"/>
      <c r="HF3" s="221"/>
      <c r="HG3" s="221"/>
      <c r="HH3" s="221"/>
      <c r="HI3" s="221"/>
      <c r="HJ3" s="221"/>
      <c r="HK3" s="221"/>
      <c r="HL3" s="221"/>
      <c r="HM3" s="221"/>
      <c r="HN3" s="221"/>
      <c r="HO3" s="221"/>
      <c r="HP3" s="221"/>
      <c r="HQ3" s="221"/>
      <c r="HR3" s="221"/>
      <c r="HS3" s="221"/>
      <c r="HT3" s="221"/>
      <c r="HU3" s="221"/>
      <c r="HV3" s="221"/>
      <c r="HW3" s="221"/>
      <c r="HX3" s="221"/>
      <c r="HY3" s="221"/>
      <c r="HZ3" s="221"/>
      <c r="IA3" s="221"/>
      <c r="IB3" s="221"/>
      <c r="IC3" s="221"/>
      <c r="ID3" s="221"/>
      <c r="IE3" s="221"/>
      <c r="IF3" s="221"/>
      <c r="IG3" s="221"/>
      <c r="IH3" s="221"/>
      <c r="II3" s="221"/>
      <c r="IJ3" s="221"/>
      <c r="IK3" s="221"/>
      <c r="IL3" s="221"/>
      <c r="IM3" s="221"/>
      <c r="IN3" s="221"/>
      <c r="IO3" s="221"/>
      <c r="IP3" s="221"/>
      <c r="IQ3" s="221"/>
    </row>
    <row r="4" spans="1:251" ht="16.5" thickBot="1" x14ac:dyDescent="0.3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  <c r="DB4" s="134"/>
      <c r="DC4" s="134"/>
      <c r="DD4" s="134"/>
      <c r="DE4" s="134"/>
      <c r="DF4" s="134"/>
      <c r="DG4" s="134"/>
      <c r="DH4" s="134"/>
      <c r="DI4" s="134"/>
      <c r="DJ4" s="134"/>
      <c r="DK4" s="134"/>
      <c r="DL4" s="134"/>
      <c r="DM4" s="134"/>
      <c r="DN4" s="134"/>
      <c r="DO4" s="134"/>
      <c r="DP4" s="134"/>
      <c r="DQ4" s="134"/>
      <c r="DR4" s="134"/>
      <c r="DS4" s="134"/>
      <c r="DT4" s="134"/>
      <c r="DU4" s="134"/>
      <c r="DV4" s="134"/>
      <c r="DW4" s="134"/>
      <c r="DX4" s="134"/>
      <c r="DY4" s="134"/>
      <c r="DZ4" s="134"/>
      <c r="EA4" s="134"/>
      <c r="EB4" s="134"/>
      <c r="EC4" s="134"/>
      <c r="ED4" s="134"/>
      <c r="EE4" s="134"/>
      <c r="EF4" s="134"/>
      <c r="EG4" s="134"/>
      <c r="EH4" s="134"/>
      <c r="EI4" s="134"/>
      <c r="EJ4" s="134"/>
      <c r="EK4" s="134"/>
      <c r="EL4" s="134"/>
      <c r="EM4" s="134"/>
      <c r="EN4" s="134"/>
      <c r="EO4" s="134"/>
      <c r="EP4" s="134"/>
      <c r="EQ4" s="134"/>
      <c r="ER4" s="134"/>
      <c r="ES4" s="134"/>
      <c r="ET4" s="134"/>
      <c r="EU4" s="134"/>
      <c r="EV4" s="134"/>
      <c r="EW4" s="134"/>
      <c r="EX4" s="134"/>
      <c r="EY4" s="134"/>
      <c r="EZ4" s="134"/>
      <c r="FA4" s="134"/>
      <c r="FB4" s="134"/>
      <c r="FC4" s="134"/>
      <c r="FD4" s="134"/>
      <c r="FE4" s="134"/>
      <c r="FF4" s="134"/>
      <c r="FG4" s="134"/>
      <c r="FH4" s="134"/>
      <c r="FI4" s="134"/>
      <c r="FJ4" s="134"/>
      <c r="FK4" s="134"/>
      <c r="FL4" s="134"/>
      <c r="FM4" s="134"/>
      <c r="FN4" s="134"/>
      <c r="FO4" s="134"/>
      <c r="FP4" s="134"/>
      <c r="FQ4" s="134"/>
      <c r="FR4" s="134"/>
      <c r="FS4" s="134"/>
      <c r="FT4" s="134"/>
      <c r="FU4" s="134"/>
      <c r="FV4" s="134"/>
      <c r="FW4" s="134"/>
      <c r="FX4" s="134"/>
      <c r="FY4" s="134"/>
      <c r="FZ4" s="134"/>
      <c r="GA4" s="134"/>
      <c r="GB4" s="134"/>
      <c r="GC4" s="134"/>
      <c r="GD4" s="134"/>
      <c r="GE4" s="134"/>
      <c r="GF4" s="134"/>
      <c r="GG4" s="134"/>
      <c r="GH4" s="134"/>
      <c r="GI4" s="134"/>
      <c r="GJ4" s="134"/>
      <c r="GK4" s="134"/>
      <c r="GL4" s="134"/>
      <c r="GM4" s="134"/>
      <c r="GN4" s="134"/>
      <c r="GO4" s="134"/>
      <c r="GP4" s="134"/>
      <c r="GQ4" s="134"/>
      <c r="GR4" s="134"/>
      <c r="GS4" s="134"/>
      <c r="GT4" s="134"/>
      <c r="GU4" s="134"/>
      <c r="GV4" s="134"/>
      <c r="GW4" s="134"/>
      <c r="GX4" s="134"/>
      <c r="GY4" s="134"/>
      <c r="GZ4" s="134"/>
      <c r="HA4" s="134"/>
      <c r="HB4" s="134"/>
      <c r="HC4" s="134"/>
      <c r="HD4" s="134"/>
      <c r="HE4" s="134"/>
      <c r="HF4" s="134"/>
      <c r="HG4" s="134"/>
      <c r="HH4" s="134"/>
      <c r="HI4" s="134"/>
      <c r="HJ4" s="134"/>
      <c r="HK4" s="134"/>
      <c r="HL4" s="134"/>
      <c r="HM4" s="134"/>
      <c r="HN4" s="134"/>
      <c r="HO4" s="134"/>
      <c r="HP4" s="134"/>
      <c r="HQ4" s="134"/>
      <c r="HR4" s="134"/>
      <c r="HS4" s="134"/>
      <c r="HT4" s="134"/>
      <c r="HU4" s="134"/>
      <c r="HV4" s="134"/>
      <c r="HW4" s="134"/>
      <c r="HX4" s="134"/>
      <c r="HY4" s="134"/>
      <c r="HZ4" s="134"/>
      <c r="IA4" s="134"/>
      <c r="IB4" s="134"/>
      <c r="IC4" s="134"/>
      <c r="ID4" s="134"/>
      <c r="IE4" s="134"/>
      <c r="IF4" s="134"/>
      <c r="IG4" s="134"/>
      <c r="IH4" s="134"/>
      <c r="II4" s="134"/>
      <c r="IJ4" s="134"/>
      <c r="IK4" s="134"/>
      <c r="IL4" s="134"/>
      <c r="IM4" s="134"/>
      <c r="IN4" s="134"/>
      <c r="IO4" s="134"/>
      <c r="IP4" s="134"/>
      <c r="IQ4" s="134"/>
    </row>
    <row r="5" spans="1:251" ht="15.75" customHeight="1" thickBot="1" x14ac:dyDescent="0.25">
      <c r="C5" s="213" t="s">
        <v>41</v>
      </c>
      <c r="D5" s="214"/>
      <c r="E5" s="215"/>
      <c r="H5" s="222" t="s">
        <v>11</v>
      </c>
      <c r="I5" s="223"/>
      <c r="K5" s="213" t="s">
        <v>19</v>
      </c>
      <c r="L5" s="215"/>
    </row>
    <row r="6" spans="1:251" ht="78.75" customHeight="1" thickBot="1" x14ac:dyDescent="0.25">
      <c r="B6" s="137" t="s">
        <v>28</v>
      </c>
      <c r="C6" s="102" t="s">
        <v>2</v>
      </c>
      <c r="D6" s="138" t="s">
        <v>8</v>
      </c>
      <c r="E6" s="101" t="s">
        <v>10</v>
      </c>
      <c r="H6" s="102" t="s">
        <v>12</v>
      </c>
      <c r="I6" s="103" t="s">
        <v>29</v>
      </c>
    </row>
    <row r="7" spans="1:251" ht="9.6" customHeight="1" thickBot="1" x14ac:dyDescent="0.25">
      <c r="C7" s="105"/>
      <c r="D7" s="105"/>
      <c r="E7" s="105"/>
      <c r="G7" s="104"/>
      <c r="H7" s="105"/>
      <c r="I7" s="105"/>
      <c r="J7" s="104"/>
      <c r="S7" s="99">
        <v>6</v>
      </c>
    </row>
    <row r="8" spans="1:251" x14ac:dyDescent="0.2">
      <c r="B8" s="139" t="s">
        <v>26</v>
      </c>
      <c r="C8" s="160" t="str">
        <f>ECOMOYS3</f>
        <v/>
      </c>
      <c r="D8" s="140" t="str">
        <f>ECOMOYS4</f>
        <v/>
      </c>
      <c r="E8" s="155" t="str">
        <f>IF(ISERROR(AVERAGE(C8:D8)),"",MROUND(AVERAGE(C8:D8),0.1))</f>
        <v/>
      </c>
      <c r="H8" s="106"/>
      <c r="I8" s="107"/>
      <c r="L8" s="108" t="str">
        <f>IF(ISERROR(AVERAGE(E8,H8)),"",ROUND(AVERAGE(E8,H8),1))</f>
        <v/>
      </c>
      <c r="M8" s="99" t="s">
        <v>26</v>
      </c>
      <c r="S8" s="99">
        <v>5.5</v>
      </c>
    </row>
    <row r="9" spans="1:251" x14ac:dyDescent="0.2">
      <c r="B9" s="109" t="s">
        <v>20</v>
      </c>
      <c r="C9" s="161" t="str">
        <f>SOCMOYS3</f>
        <v/>
      </c>
      <c r="D9" s="110" t="str">
        <f>SOCMOYS4</f>
        <v/>
      </c>
      <c r="E9" s="156" t="str">
        <f t="shared" ref="E9:E11" si="0">IF(ISERROR(AVERAGE(C9:D9)),"",MROUND(AVERAGE(C9:D9),0.1))</f>
        <v/>
      </c>
      <c r="H9" s="111"/>
      <c r="I9" s="112"/>
      <c r="L9" s="113" t="str">
        <f>IF(OR(E9="",E9=0),"",E9)</f>
        <v/>
      </c>
      <c r="M9" s="99" t="s">
        <v>20</v>
      </c>
      <c r="S9" s="99">
        <v>5</v>
      </c>
    </row>
    <row r="10" spans="1:251" x14ac:dyDescent="0.2">
      <c r="B10" s="164" t="s">
        <v>9</v>
      </c>
      <c r="C10" s="162" t="str">
        <f>FRAMOYS3</f>
        <v/>
      </c>
      <c r="D10" s="154" t="str">
        <f>FRAMOYS4</f>
        <v/>
      </c>
      <c r="E10" s="157" t="str">
        <f t="shared" si="0"/>
        <v/>
      </c>
      <c r="H10" s="166"/>
      <c r="I10" s="167"/>
      <c r="L10" s="113" t="str">
        <f>IF(ISERROR(AVERAGE(E10,H10,I10)),"",ROUND(AVERAGE(E10,H10,I10),1))</f>
        <v/>
      </c>
      <c r="M10" s="99" t="s">
        <v>9</v>
      </c>
      <c r="S10" s="99">
        <v>4.5</v>
      </c>
    </row>
    <row r="11" spans="1:251" ht="13.5" thickBot="1" x14ac:dyDescent="0.25">
      <c r="B11" s="165" t="str">
        <f>IF(_LN2="Choisir langue 2*","ALL ou ANG",_LN2)</f>
        <v>Anglais</v>
      </c>
      <c r="C11" s="163" t="str">
        <f>LANG2MOYS3</f>
        <v/>
      </c>
      <c r="D11" s="158" t="str">
        <f>LANG2MOYS4</f>
        <v/>
      </c>
      <c r="E11" s="159" t="str">
        <f t="shared" si="0"/>
        <v/>
      </c>
      <c r="H11" s="168"/>
      <c r="I11" s="169"/>
      <c r="L11" s="141" t="str">
        <f>IF(ISERROR(AVERAGE(E11,I11)),"",ROUND(AVERAGE(E11,I11),1))</f>
        <v/>
      </c>
      <c r="M11" s="99" t="str">
        <f>IF(_LN2="Choisir langue 2*","ALL ou ANG",_LN2)</f>
        <v>Anglais</v>
      </c>
      <c r="S11" s="99">
        <v>3.5</v>
      </c>
    </row>
    <row r="12" spans="1:251" ht="16.5" thickBot="1" x14ac:dyDescent="0.3">
      <c r="K12" s="114"/>
      <c r="L12" s="114"/>
      <c r="M12" s="134"/>
      <c r="S12" s="99">
        <v>3</v>
      </c>
    </row>
    <row r="13" spans="1:251" ht="84" customHeight="1" thickBot="1" x14ac:dyDescent="0.3">
      <c r="B13" s="116" t="s">
        <v>30</v>
      </c>
      <c r="C13" s="117" t="s">
        <v>31</v>
      </c>
      <c r="D13" s="118" t="s">
        <v>32</v>
      </c>
      <c r="E13" s="118" t="s">
        <v>33</v>
      </c>
      <c r="F13" s="119" t="s">
        <v>34</v>
      </c>
      <c r="K13" s="114"/>
      <c r="L13" s="114"/>
      <c r="M13" s="134"/>
      <c r="S13" s="99">
        <v>2.5</v>
      </c>
    </row>
    <row r="14" spans="1:251" s="120" customFormat="1" ht="9.6" customHeight="1" thickBot="1" x14ac:dyDescent="0.3">
      <c r="C14" s="121"/>
      <c r="D14" s="121"/>
      <c r="E14" s="121"/>
      <c r="F14" s="121"/>
      <c r="K14" s="122"/>
      <c r="L14" s="122"/>
      <c r="M14" s="123"/>
      <c r="S14" s="120">
        <v>2</v>
      </c>
    </row>
    <row r="15" spans="1:251" ht="13.5" thickBot="1" x14ac:dyDescent="0.25">
      <c r="B15" s="150" t="s">
        <v>35</v>
      </c>
      <c r="C15" s="149"/>
      <c r="D15" s="145"/>
      <c r="E15" s="145"/>
      <c r="F15" s="142" t="str">
        <f>CGBMOYS1</f>
        <v/>
      </c>
      <c r="K15" s="114"/>
      <c r="L15" s="115" t="str">
        <f>IF(ISERROR(AVERAGE(C15,C15,C15,C15,C15,D15,D15,E15,E15,F15)),"",ROUND(AVERAGE(C15,C15,C15,C15,C15,D15,D15,E15,E15,F15),1))</f>
        <v/>
      </c>
      <c r="M15" s="99" t="s">
        <v>35</v>
      </c>
      <c r="S15" s="99">
        <v>1.5</v>
      </c>
    </row>
    <row r="16" spans="1:251" s="120" customFormat="1" ht="13.5" thickBot="1" x14ac:dyDescent="0.25">
      <c r="C16" s="143"/>
      <c r="D16" s="143"/>
      <c r="E16" s="99"/>
      <c r="F16" s="99"/>
      <c r="H16" s="222" t="s">
        <v>11</v>
      </c>
      <c r="I16" s="223"/>
      <c r="K16" s="122"/>
      <c r="L16" s="124"/>
      <c r="S16" s="120">
        <v>1</v>
      </c>
    </row>
    <row r="17" spans="2:13" ht="50.25" thickBot="1" x14ac:dyDescent="0.3">
      <c r="C17" s="125" t="s">
        <v>2</v>
      </c>
      <c r="D17" s="126" t="s">
        <v>8</v>
      </c>
      <c r="E17" s="127" t="s">
        <v>10</v>
      </c>
      <c r="H17" s="102" t="s">
        <v>12</v>
      </c>
      <c r="I17" s="103" t="s">
        <v>29</v>
      </c>
      <c r="K17" s="114"/>
      <c r="L17" s="114"/>
      <c r="M17" s="134"/>
    </row>
    <row r="18" spans="2:13" s="120" customFormat="1" ht="8.4499999999999993" customHeight="1" thickBot="1" x14ac:dyDescent="0.3">
      <c r="C18" s="128"/>
      <c r="D18" s="128"/>
      <c r="F18" s="99"/>
      <c r="K18" s="122"/>
      <c r="L18" s="122"/>
      <c r="M18" s="123"/>
    </row>
    <row r="19" spans="2:13" ht="13.5" thickBot="1" x14ac:dyDescent="0.25">
      <c r="B19" s="152" t="s">
        <v>22</v>
      </c>
      <c r="C19" s="151" t="str">
        <f>PCDMOYS3</f>
        <v/>
      </c>
      <c r="D19" s="146" t="str">
        <f>PCDMOYS4</f>
        <v/>
      </c>
      <c r="E19" s="147" t="str">
        <f>IF(ISERROR(AVERAGE(C19:D19)),"",ROUND(AVERAGE(C19:D19),0.1))</f>
        <v/>
      </c>
      <c r="G19" s="129"/>
      <c r="H19" s="148"/>
      <c r="I19" s="136"/>
      <c r="K19" s="114"/>
      <c r="L19" s="115" t="str">
        <f>IF(ISERROR(AVERAGE(E19,H19)),"",ROUND(AVERAGE(E19,H19),1))</f>
        <v/>
      </c>
      <c r="M19" s="99" t="s">
        <v>22</v>
      </c>
    </row>
    <row r="20" spans="2:13" ht="16.5" thickBot="1" x14ac:dyDescent="0.3">
      <c r="K20" s="114"/>
      <c r="L20" s="114"/>
      <c r="M20" s="134"/>
    </row>
    <row r="21" spans="2:13" ht="16.5" thickBot="1" x14ac:dyDescent="0.3">
      <c r="K21" s="135" t="s">
        <v>39</v>
      </c>
      <c r="L21" s="115" t="str">
        <f>IF(ISERROR(AVERAGE(L8:L10,L15,L15,L15,L19)),"",ROUND(AVERAGE(L8:L10,L15,L15,L15,L19),1))</f>
        <v/>
      </c>
      <c r="M21" s="134"/>
    </row>
    <row r="22" spans="2:13" ht="16.5" thickBot="1" x14ac:dyDescent="0.3">
      <c r="K22" s="114"/>
      <c r="L22" s="114"/>
      <c r="M22" s="134"/>
    </row>
    <row r="23" spans="2:13" ht="16.5" customHeight="1" thickBot="1" x14ac:dyDescent="0.3">
      <c r="K23" s="135" t="s">
        <v>40</v>
      </c>
      <c r="L23" s="144" t="str">
        <f>IF(L21&lt;4,"échec","réussi")</f>
        <v>réussi</v>
      </c>
      <c r="M23" s="134"/>
    </row>
    <row r="25" spans="2:13" ht="17.25" x14ac:dyDescent="0.25">
      <c r="H25" s="130"/>
    </row>
    <row r="26" spans="2:13" x14ac:dyDescent="0.2">
      <c r="H26" s="131"/>
      <c r="I26" s="132" t="s">
        <v>36</v>
      </c>
    </row>
    <row r="28" spans="2:13" ht="12.75" customHeight="1" x14ac:dyDescent="0.2"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</row>
    <row r="29" spans="2:13" ht="12.75" customHeight="1" x14ac:dyDescent="0.2"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</row>
    <row r="30" spans="2:13" ht="12.75" customHeight="1" x14ac:dyDescent="0.2"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</row>
    <row r="31" spans="2:13" ht="12.75" customHeight="1" x14ac:dyDescent="0.2"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</row>
    <row r="34" spans="13:13" x14ac:dyDescent="0.2">
      <c r="M34" s="129"/>
    </row>
  </sheetData>
  <sheetProtection sheet="1" objects="1" scenarios="1" selectLockedCells="1"/>
  <mergeCells count="21">
    <mergeCell ref="H16:I16"/>
    <mergeCell ref="FP3:GE3"/>
    <mergeCell ref="GF3:GU3"/>
    <mergeCell ref="GV3:HK3"/>
    <mergeCell ref="HL3:IA3"/>
    <mergeCell ref="K5:L5"/>
    <mergeCell ref="IB3:IQ3"/>
    <mergeCell ref="H5:I5"/>
    <mergeCell ref="BX3:CM3"/>
    <mergeCell ref="CN3:DC3"/>
    <mergeCell ref="DD3:DS3"/>
    <mergeCell ref="DT3:EI3"/>
    <mergeCell ref="EJ3:EY3"/>
    <mergeCell ref="EZ3:FO3"/>
    <mergeCell ref="BH3:BW3"/>
    <mergeCell ref="AR3:BG3"/>
    <mergeCell ref="C5:E5"/>
    <mergeCell ref="B1:L1"/>
    <mergeCell ref="N1:AB1"/>
    <mergeCell ref="B3:L3"/>
    <mergeCell ref="AB3:AQ3"/>
  </mergeCells>
  <conditionalFormatting sqref="M12:M14 M17:M18 M20:M23">
    <cfRule type="cellIs" dxfId="3" priority="3" stopIfTrue="1" operator="equal">
      <formula>"O"</formula>
    </cfRule>
    <cfRule type="cellIs" dxfId="2" priority="4" stopIfTrue="1" operator="equal">
      <formula>"P"</formula>
    </cfRule>
  </conditionalFormatting>
  <conditionalFormatting sqref="L23">
    <cfRule type="cellIs" dxfId="1" priority="1" stopIfTrue="1" operator="equal">
      <formula>"échec"</formula>
    </cfRule>
    <cfRule type="cellIs" dxfId="0" priority="2" stopIfTrue="1" operator="equal">
      <formula>"réussi"</formula>
    </cfRule>
  </conditionalFormatting>
  <dataValidations count="3">
    <dataValidation type="list" allowBlank="1" showInputMessage="1" showErrorMessage="1" sqref="H19 H8 C15:E15 I11">
      <formula1>$S$7:$S$16</formula1>
    </dataValidation>
    <dataValidation type="list" allowBlank="1" showInputMessage="1" showErrorMessage="1" sqref="C16:D16">
      <formula1>$S$7:$S$19</formula1>
    </dataValidation>
    <dataValidation type="list" allowBlank="1" showErrorMessage="1" errorTitle="Erreur" error="Seules les valeurs prévues par le règlement sont possibles" sqref="H10:I10">
      <formula1>$S$7:$S$16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2" orientation="landscape" blackAndWhite="1" r:id="rId1"/>
  <headerFooter alignWithMargins="0"/>
  <drawing r:id="rId2"/>
  <legacyDrawing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42</vt:i4>
      </vt:variant>
    </vt:vector>
  </HeadingPairs>
  <TitlesOfParts>
    <vt:vector size="45" baseType="lpstr">
      <vt:lpstr>Semestres12</vt:lpstr>
      <vt:lpstr>Semestres34</vt:lpstr>
      <vt:lpstr>AFP</vt:lpstr>
      <vt:lpstr>_LN2</vt:lpstr>
      <vt:lpstr>CGBMOYS1</vt:lpstr>
      <vt:lpstr>CGBS1</vt:lpstr>
      <vt:lpstr>ECOMOYS1</vt:lpstr>
      <vt:lpstr>ECOMOYS2</vt:lpstr>
      <vt:lpstr>ECOMOYS3</vt:lpstr>
      <vt:lpstr>ECOMOYS4</vt:lpstr>
      <vt:lpstr>ECOS1</vt:lpstr>
      <vt:lpstr>ECOS2</vt:lpstr>
      <vt:lpstr>ECOS3</vt:lpstr>
      <vt:lpstr>ECOS4</vt:lpstr>
      <vt:lpstr>FRAMOYS1</vt:lpstr>
      <vt:lpstr>FRAMOYS2</vt:lpstr>
      <vt:lpstr>FRAMOYS3</vt:lpstr>
      <vt:lpstr>FRAMOYS4</vt:lpstr>
      <vt:lpstr>FRAS1</vt:lpstr>
      <vt:lpstr>FRAS2</vt:lpstr>
      <vt:lpstr>FRAS3</vt:lpstr>
      <vt:lpstr>FRAS4</vt:lpstr>
      <vt:lpstr>LANG2MOYS3</vt:lpstr>
      <vt:lpstr>LANG2MOYS4</vt:lpstr>
      <vt:lpstr>LANG2S3</vt:lpstr>
      <vt:lpstr>LANG2S4</vt:lpstr>
      <vt:lpstr>PCDMOYS1</vt:lpstr>
      <vt:lpstr>PCDMOYS2</vt:lpstr>
      <vt:lpstr>PCDMOYS3</vt:lpstr>
      <vt:lpstr>PCDMOYS4</vt:lpstr>
      <vt:lpstr>PCDS1</vt:lpstr>
      <vt:lpstr>PCDS2</vt:lpstr>
      <vt:lpstr>PCDS3</vt:lpstr>
      <vt:lpstr>PCDS4</vt:lpstr>
      <vt:lpstr>SOCMOYS1</vt:lpstr>
      <vt:lpstr>SOCMOYS2</vt:lpstr>
      <vt:lpstr>SOCMOYS3</vt:lpstr>
      <vt:lpstr>SOCMOYS4</vt:lpstr>
      <vt:lpstr>SOCS1</vt:lpstr>
      <vt:lpstr>SOCS2</vt:lpstr>
      <vt:lpstr>SOCS3</vt:lpstr>
      <vt:lpstr>SOCS4</vt:lpstr>
      <vt:lpstr>AFP!Zone_d_impression</vt:lpstr>
      <vt:lpstr>Semestres12!Zone_d_impression</vt:lpstr>
      <vt:lpstr>Semestres34!Zone_d_impression</vt:lpstr>
    </vt:vector>
  </TitlesOfParts>
  <Company>Etat de Vaud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zfpjht</dc:creator>
  <cp:lastModifiedBy>OBERHOLZER Antoine</cp:lastModifiedBy>
  <cp:lastPrinted>2019-04-11T15:22:01Z</cp:lastPrinted>
  <dcterms:created xsi:type="dcterms:W3CDTF">2012-06-05T12:09:28Z</dcterms:created>
  <dcterms:modified xsi:type="dcterms:W3CDTF">2019-04-26T09:20:48Z</dcterms:modified>
</cp:coreProperties>
</file>