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08252AE9-168E-43A9-8F46-83090D546904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Semestres12" sheetId="1" r:id="rId1"/>
    <sheet name="Semestres34" sheetId="4" r:id="rId2"/>
    <sheet name="Semestres56" sheetId="6" r:id="rId3"/>
    <sheet name="CFC" sheetId="5" r:id="rId4"/>
  </sheets>
  <definedNames>
    <definedName name="_LN2">Semestres34!$B$34</definedName>
    <definedName name="DCOAMOYS1">Semestres12!$E$11</definedName>
    <definedName name="DCOAMOYS2">Semestres12!$K$11</definedName>
    <definedName name="DCOAMOYS3">Semestres34!$E$11</definedName>
    <definedName name="DCOAMOYS4">Semestres34!$K$11</definedName>
    <definedName name="DCOAMOYS5">Semestres56!$E$11</definedName>
    <definedName name="DCOAMOYS6">Semestres56!$K$11</definedName>
    <definedName name="DCOAS1">Semestres12!$B$9:$D$11</definedName>
    <definedName name="DCOAS2">Semestres12!$H$9:$J$11</definedName>
    <definedName name="DCOAS3">Semestres34!$B$9:$D$11</definedName>
    <definedName name="DCOAS4">Semestres34!$H$9:$J$11</definedName>
    <definedName name="DCOAS5">Semestres56!$B$9:$D$11</definedName>
    <definedName name="DCOAS6">Semestres56!$H$9:$J$11</definedName>
    <definedName name="DCOBMOYS1">Semestres12!$E$15</definedName>
    <definedName name="DCOBMOYS2">Semestres12!$K$15</definedName>
    <definedName name="DCOBMOYS3">Semestres34!$E$15</definedName>
    <definedName name="DCOBMOYS4">Semestres34!$K$15</definedName>
    <definedName name="DCOBMOYS5">Semestres56!$E$15</definedName>
    <definedName name="DCOBMOYS6">Semestres56!$K$15</definedName>
    <definedName name="DCOBS1">Semestres12!$B$13:$D$15</definedName>
    <definedName name="DCOBS2">Semestres12!$H$13:$J$15</definedName>
    <definedName name="DCOBS3">Semestres34!$B$13:$D$15</definedName>
    <definedName name="DCOBS4">Semestres34!$H$13:$J$15</definedName>
    <definedName name="DCOBS5">Semestres56!$B$13:$D$15</definedName>
    <definedName name="DCOBS6">Semestres56!$H$13:$J$15</definedName>
    <definedName name="DCOCMOYS1">Semestres12!$E$19</definedName>
    <definedName name="DCOCMOYS2">Semestres12!$K$19</definedName>
    <definedName name="DCOCMOYS3">Semestres34!$E$19</definedName>
    <definedName name="DCOCMOYS4">Semestres34!$K$19</definedName>
    <definedName name="DCOCMOYS5">Semestres56!$E$19</definedName>
    <definedName name="DCOCMOYS6">Semestres56!$K$19</definedName>
    <definedName name="DCOCS1">Semestres12!$B$17:$D$19</definedName>
    <definedName name="DCOCS2">Semestres12!$H$17:$J$19</definedName>
    <definedName name="DCOCS3">Semestres34!$B$17:$D$19</definedName>
    <definedName name="DCOCS4">Semestres34!$H$17:$J$19</definedName>
    <definedName name="DCOCS5">Semestres56!$B$17:$D$19</definedName>
    <definedName name="DCOCS6">Semestres56!$H$17:$J$19</definedName>
    <definedName name="DCODMOYS1">Semestres12!$E$23</definedName>
    <definedName name="DCODMOYS2">Semestres12!$K$23</definedName>
    <definedName name="DCODMOYS3">Semestres34!$E$23</definedName>
    <definedName name="DCODMOYS4">Semestres34!$K$23</definedName>
    <definedName name="DCODS1">Semestres12!$B$21:$D$23</definedName>
    <definedName name="DCODS2">Semestres12!$H$21:$J$23</definedName>
    <definedName name="DCODS3">Semestres34!$B$21:$D$23</definedName>
    <definedName name="DCODS4">Semestres34!$H$21:$J$23</definedName>
    <definedName name="DCOEMOYS3">Semestres34!$E$27</definedName>
    <definedName name="DCOEMOYS4">Semestres34!$K$27</definedName>
    <definedName name="DCOEMOYS5">Semestres56!$E$15</definedName>
    <definedName name="DCOEMOYS6">Semestres56!$K$15</definedName>
    <definedName name="DCOES3">Semestres34!$B$25:$D$27</definedName>
    <definedName name="DCOES4">Semestres34!$H$25:$J$27</definedName>
    <definedName name="DCOES5">Semestres56!$B$13:$D$15</definedName>
    <definedName name="DCOES6">Semestres56!$H$13:$J$15</definedName>
    <definedName name="DCOFMOYS1">Semestres12!$E$27</definedName>
    <definedName name="DCOFMOYS2">Semestres12!$K$27</definedName>
    <definedName name="DCOFMOYS5">Semestres56!$E$19</definedName>
    <definedName name="DCOFMOYS6">Semestres56!$K$19</definedName>
    <definedName name="DCOFS1">Semestres12!$B$25:$D$27</definedName>
    <definedName name="DCOFS2">Semestres12!$H$25:$J$27</definedName>
    <definedName name="DCOFS5">Semestres56!$B$17:$D$19</definedName>
    <definedName name="DCOFS6">Semestres56!$H$17:$J$19</definedName>
    <definedName name="ECGMOYS1">Semestres12!$E$37</definedName>
    <definedName name="ECGMOYS2">Semestres12!$K$37</definedName>
    <definedName name="ECGMOYS3">Semestres34!$E$37</definedName>
    <definedName name="ECGMOYS4">Semestres34!$K$37</definedName>
    <definedName name="ECGMOYS5">Semestres56!$E$29</definedName>
    <definedName name="ECGMOYS6">Semestres56!$K$29</definedName>
    <definedName name="ECGS1">Semestres12!$B$35:$D$37</definedName>
    <definedName name="ECGS2">Semestres12!$H$35:$J$37</definedName>
    <definedName name="ECGS3">Semestres34!$B$35:$D$37</definedName>
    <definedName name="ECGS4">Semestres34!$H$35:$J$37</definedName>
    <definedName name="ECGS6">Semestres56!$H$27:$J$29</definedName>
    <definedName name="Semestre1">Semestres12!$E$31</definedName>
    <definedName name="Semestre2">Semestres12!$K$31</definedName>
    <definedName name="Semestre3">Semestres34!$E$31</definedName>
    <definedName name="Semestre4">Semestres34!$K$31</definedName>
    <definedName name="Semestre5">Semestres56!$E$23</definedName>
    <definedName name="Semestre6">Semestres56!$K$23</definedName>
    <definedName name="_xlnm.Print_Area" localSheetId="3">CFC!$A$1:$K$22</definedName>
    <definedName name="_xlnm.Print_Area" localSheetId="0">Semestres12!$B$3:$O$39</definedName>
    <definedName name="_xlnm.Print_Area" localSheetId="1">Semestres34!$B$3:$M$41</definedName>
    <definedName name="_xlnm.Print_Area" localSheetId="2">Semestres56!$B$3:$M$35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6" l="1"/>
  <c r="E23" i="6" s="1"/>
  <c r="K15" i="6"/>
  <c r="K19" i="6"/>
  <c r="E19" i="6"/>
  <c r="K27" i="4"/>
  <c r="E27" i="4"/>
  <c r="K31" i="1"/>
  <c r="E31" i="1"/>
  <c r="M3" i="5"/>
  <c r="K9" i="5"/>
  <c r="J12" i="5"/>
  <c r="K29" i="6"/>
  <c r="H11" i="5" s="1"/>
  <c r="H16" i="6" l="1"/>
  <c r="H12" i="6"/>
  <c r="K31" i="4"/>
  <c r="E31" i="4"/>
  <c r="H24" i="4"/>
  <c r="K27" i="1"/>
  <c r="E27" i="1"/>
  <c r="H24" i="1"/>
  <c r="B3" i="5"/>
  <c r="B3" i="6"/>
  <c r="E11" i="6" l="1"/>
  <c r="E37" i="4" l="1"/>
  <c r="B34" i="4"/>
  <c r="B34" i="6" s="1"/>
  <c r="N19" i="6"/>
  <c r="L19" i="6"/>
  <c r="F19" i="6"/>
  <c r="N15" i="6"/>
  <c r="N11" i="6"/>
  <c r="K11" i="6"/>
  <c r="H8" i="6"/>
  <c r="B8" i="6"/>
  <c r="B1" i="6"/>
  <c r="K23" i="6" l="1"/>
  <c r="H15" i="5" s="1"/>
  <c r="G15" i="5"/>
  <c r="L11" i="6"/>
  <c r="F11" i="6"/>
  <c r="E11" i="5"/>
  <c r="F15" i="6"/>
  <c r="K23" i="4" l="1"/>
  <c r="K37" i="1"/>
  <c r="D11" i="5" s="1"/>
  <c r="H34" i="4"/>
  <c r="H8" i="1" l="1"/>
  <c r="H34" i="1"/>
  <c r="H20" i="1"/>
  <c r="H20" i="4"/>
  <c r="B20" i="4"/>
  <c r="B1" i="5" l="1"/>
  <c r="B1" i="4"/>
  <c r="K37" i="4" l="1"/>
  <c r="E23" i="4"/>
  <c r="F11" i="5" l="1"/>
  <c r="H16" i="4"/>
  <c r="B16" i="4"/>
  <c r="H16" i="1"/>
  <c r="H12" i="4"/>
  <c r="B12" i="4"/>
  <c r="H12" i="1"/>
  <c r="H8" i="4"/>
  <c r="B8" i="4"/>
  <c r="K23" i="1"/>
  <c r="E37" i="1"/>
  <c r="C11" i="5" s="1"/>
  <c r="E23" i="1"/>
  <c r="E11" i="1"/>
  <c r="B40" i="4"/>
  <c r="N11" i="1"/>
  <c r="I11" i="5" l="1"/>
  <c r="K13" i="5" s="1"/>
  <c r="E19" i="4"/>
  <c r="K19" i="4"/>
  <c r="K11" i="4"/>
  <c r="K15" i="4"/>
  <c r="E15" i="4"/>
  <c r="E11" i="4"/>
  <c r="E15" i="5" l="1"/>
  <c r="F15" i="5"/>
  <c r="F11" i="1"/>
  <c r="K11" i="1"/>
  <c r="E15" i="1"/>
  <c r="K15" i="1"/>
  <c r="E19" i="1"/>
  <c r="K19" i="1"/>
  <c r="B3" i="4"/>
  <c r="C15" i="5" l="1"/>
  <c r="D15" i="5"/>
  <c r="L15" i="1"/>
  <c r="L19" i="1"/>
  <c r="L11" i="1"/>
  <c r="F19" i="1"/>
  <c r="F15" i="1"/>
  <c r="N19" i="4"/>
  <c r="N15" i="4"/>
  <c r="I15" i="5" l="1"/>
  <c r="K15" i="5" s="1"/>
  <c r="F19" i="4"/>
  <c r="F15" i="4"/>
  <c r="N11" i="4"/>
  <c r="F11" i="4"/>
  <c r="L19" i="4"/>
  <c r="L11" i="4"/>
  <c r="N19" i="1"/>
  <c r="N15" i="1"/>
  <c r="K18" i="5" l="1"/>
  <c r="C19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8" authorId="0" shapeId="0" xr:uid="{ED05CA26-6393-42CD-9439-E98D2F2341C4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Mise en œuvre de compétences transversales</t>
        </r>
      </text>
    </comment>
    <comment ref="B12" authorId="0" shapeId="0" xr:uid="{DF497D1F-7EC0-4470-91AA-3337320C54AA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Accompagnement du quotidien</t>
        </r>
      </text>
    </comment>
    <comment ref="B16" authorId="0" shapeId="0" xr:uid="{43AB4C73-AAFD-453C-A8D4-7DA9E46D33E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Encouragement de l'autonomie et de la participation</t>
        </r>
      </text>
    </comment>
    <comment ref="B20" authorId="0" shapeId="0" xr:uid="{C3B2C96F-7F48-4FE9-AD4A-885BABD297AD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Travail au sein d'une organisation et en équipe</t>
        </r>
      </text>
    </comment>
    <comment ref="B24" authorId="0" shapeId="0" xr:uid="{1587FB4E-92ED-40C2-B161-D088200CFC80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Soutien à L'éducation et au développement, maintien
et amélioration de la qualité de vie</t>
        </r>
      </text>
    </comment>
    <comment ref="B34" authorId="0" shapeId="0" xr:uid="{65EF1644-078B-4634-89C7-2B27991B60DB}">
      <text>
        <r>
          <rPr>
            <b/>
            <sz val="9"/>
            <color indexed="81"/>
            <rFont val="Tahoma"/>
            <charset val="1"/>
          </rPr>
          <t>Tourino Pablo:</t>
        </r>
        <r>
          <rPr>
            <sz val="9"/>
            <color indexed="81"/>
            <rFont val="Tahoma"/>
            <charset val="1"/>
          </rPr>
          <t xml:space="preserve">
Culture générale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24" authorId="0" shapeId="0" xr:uid="{C40B9276-CAF9-41A9-89B0-80643E9103A0}">
      <text>
        <r>
          <rPr>
            <b/>
            <sz val="9"/>
            <color indexed="81"/>
            <rFont val="Tahoma"/>
            <family val="2"/>
          </rPr>
          <t>Tourino Pablo:</t>
        </r>
        <r>
          <rPr>
            <sz val="9"/>
            <color indexed="81"/>
            <rFont val="Tahoma"/>
            <family val="2"/>
          </rPr>
          <t xml:space="preserve">
Gestes adéquats dans des situations d'accompagnement spécifiques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17" authorId="0" shapeId="0" xr:uid="{E70887EA-75C6-4FA8-B0E3-1D465529D029}">
      <text>
        <r>
          <rPr>
            <b/>
            <sz val="9"/>
            <color indexed="81"/>
            <rFont val="Tahoma"/>
            <charset val="1"/>
          </rPr>
          <t>Tourino Pablo:</t>
        </r>
        <r>
          <rPr>
            <sz val="9"/>
            <color indexed="81"/>
            <rFont val="Tahoma"/>
            <charset val="1"/>
          </rPr>
          <t xml:space="preserve">
Résultat à 0.1</t>
        </r>
      </text>
    </comment>
  </commentList>
</comments>
</file>

<file path=xl/sharedStrings.xml><?xml version="1.0" encoding="utf-8"?>
<sst xmlns="http://schemas.openxmlformats.org/spreadsheetml/2006/main" count="68" uniqueCount="51">
  <si>
    <t>Semestre 1</t>
  </si>
  <si>
    <t>Semestre 2</t>
  </si>
  <si>
    <t>Semestre 3</t>
  </si>
  <si>
    <t>Moy.</t>
  </si>
  <si>
    <t>Bilan semestre 1</t>
  </si>
  <si>
    <t>Bilan semestre 2</t>
  </si>
  <si>
    <t>Bilan semestre 3</t>
  </si>
  <si>
    <t>Semestre 4</t>
  </si>
  <si>
    <t xml:space="preserve">Nom, prénom de l'étudiant-e : </t>
  </si>
  <si>
    <t>Bilan semestre 4</t>
  </si>
  <si>
    <t>Choisir langue 2*</t>
  </si>
  <si>
    <t>ALL</t>
  </si>
  <si>
    <t>ANG</t>
  </si>
  <si>
    <t>Important : ce bulletin est mis à disposition à titre indicatif. Seul le bulletin officiel fait foi.</t>
  </si>
  <si>
    <t>DCO A</t>
  </si>
  <si>
    <t xml:space="preserve">Connaissances professionnelles : </t>
  </si>
  <si>
    <t xml:space="preserve">TPA : </t>
  </si>
  <si>
    <t>Notes d'expérience</t>
  </si>
  <si>
    <t>Certificat de notes</t>
  </si>
  <si>
    <r>
      <t xml:space="preserve"> 1</t>
    </r>
    <r>
      <rPr>
        <vertAlign val="superscript"/>
        <sz val="10"/>
        <rFont val="Arial"/>
        <family val="2"/>
      </rPr>
      <t>er</t>
    </r>
    <r>
      <rPr>
        <sz val="10"/>
        <rFont val="Arial"/>
        <family val="2"/>
      </rPr>
      <t xml:space="preserve"> semestre</t>
    </r>
  </si>
  <si>
    <r>
      <t xml:space="preserve"> 2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 </t>
    </r>
  </si>
  <si>
    <r>
      <t xml:space="preserve"> 3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</si>
  <si>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r>
      <t xml:space="preserve"> 4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</si>
  <si>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t xml:space="preserve"> Note globale</t>
  </si>
  <si>
    <t xml:space="preserve"> Résultat de l'examen</t>
  </si>
  <si>
    <t>DCO B</t>
  </si>
  <si>
    <t>DCO C</t>
  </si>
  <si>
    <t>DCO D</t>
  </si>
  <si>
    <t>ECG</t>
  </si>
  <si>
    <t>Bilan semestre 5</t>
  </si>
  <si>
    <t>Bilan semestre 6</t>
  </si>
  <si>
    <t>Semestre 5</t>
  </si>
  <si>
    <t>Semestre 6</t>
  </si>
  <si>
    <t xml:space="preserve">Domaines de qualification </t>
  </si>
  <si>
    <r>
      <t xml:space="preserve"> 5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</si>
  <si>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r>
      <t xml:space="preserve"> 6</t>
    </r>
    <r>
      <rPr>
        <vertAlign val="superscript"/>
        <sz val="10"/>
        <rFont val="Arial"/>
        <family val="2"/>
      </rPr>
      <t>ème</t>
    </r>
    <r>
      <rPr>
        <sz val="10"/>
        <rFont val="Arial"/>
        <family val="2"/>
      </rPr>
      <t xml:space="preserve"> semestre</t>
    </r>
  </si>
  <si>
    <t>Notes d'examen</t>
  </si>
  <si>
    <t xml:space="preserve"> 1) Note d'expérience: 33.3%</t>
  </si>
  <si>
    <r>
      <t xml:space="preserve"> </t>
    </r>
    <r>
      <rPr>
        <sz val="10"/>
        <rFont val="Arial"/>
        <family val="2"/>
      </rPr>
      <t>2) Travail d'approfondissement: 33.3%</t>
    </r>
  </si>
  <si>
    <t>DCO F</t>
  </si>
  <si>
    <t>Assistant-e socio-éducatif/ve</t>
  </si>
  <si>
    <t>DCO E</t>
  </si>
  <si>
    <r>
      <t xml:space="preserve"> </t>
    </r>
    <r>
      <rPr>
        <sz val="10"/>
        <rFont val="Arial"/>
        <family val="2"/>
      </rPr>
      <t>3) Examen final (écrit): 33.3%</t>
    </r>
  </si>
  <si>
    <t xml:space="preserve"> 1) DCO A, B, C et D : 70%</t>
  </si>
  <si>
    <t xml:space="preserve"> 2) DCO E et F : 30%</t>
  </si>
  <si>
    <t xml:space="preserve"> A. Connaissances professionnelles (20%)</t>
  </si>
  <si>
    <t xml:space="preserve"> B. Culture générale (20%)</t>
  </si>
  <si>
    <t xml:space="preserve"> C. Note d'expérience (20%)</t>
  </si>
  <si>
    <t xml:space="preserve"> Enseignement des connaissances professionnelles: 50%</t>
  </si>
  <si>
    <t xml:space="preserve"> Travail pratique (40%)</t>
  </si>
  <si>
    <t>Le CFC est résussi si deux conditions sont remplies : la note du travail pratique atteint 4.0 et la note globale atteint 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</si>
</sst>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2"/>
      <name val="Wingdings 2"/>
      <family val="1"/>
      <charset val="2"/>
    </font>
    <font>
      <b/>
      <sz val="72"/>
      <color indexed="9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9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b/>
      <sz val="10"/>
      <name val="Arial Black"/>
      <family val="2"/>
    </font>
    <font>
      <sz val="10"/>
      <name val="Arial Black"/>
      <family val="2"/>
    </font>
    <font>
      <b/>
      <sz val="10"/>
      <color rgb="FFFF0000"/>
      <name val="Arial Black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5FF6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2" fillId="0" borderId="0"/>
  </cellStyleXfs>
  <cellXfs count="242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/>
    <xf numFmtId="0" fontId="7" fillId="2" borderId="5" xfId="0" applyFont="1" applyFill="1" applyBorder="1" applyAlignment="1" applyProtection="1">
      <alignment horizontal="center"/>
      <protection locked="0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8" xfId="0" applyFont="1" applyFill="1" applyBorder="1" applyAlignment="1" applyProtection="1">
      <alignment horizontal="center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0" fontId="7" fillId="2" borderId="10" xfId="0" applyFont="1" applyFill="1" applyBorder="1" applyAlignment="1" applyProtection="1">
      <alignment horizont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13" xfId="0" applyFont="1" applyFill="1" applyBorder="1" applyAlignment="1" applyProtection="1">
      <alignment horizontal="center"/>
      <protection locked="0"/>
    </xf>
    <xf numFmtId="0" fontId="7" fillId="3" borderId="5" xfId="0" applyFont="1" applyFill="1" applyBorder="1" applyAlignment="1" applyProtection="1">
      <alignment horizontal="center"/>
      <protection locked="0"/>
    </xf>
    <xf numFmtId="0" fontId="7" fillId="3" borderId="6" xfId="0" applyFont="1" applyFill="1" applyBorder="1" applyAlignment="1" applyProtection="1">
      <alignment horizontal="center"/>
      <protection locked="0"/>
    </xf>
    <xf numFmtId="0" fontId="7" fillId="3" borderId="7" xfId="0" applyFont="1" applyFill="1" applyBorder="1" applyAlignment="1" applyProtection="1">
      <alignment horizontal="center"/>
      <protection locked="0"/>
    </xf>
    <xf numFmtId="0" fontId="7" fillId="3" borderId="8" xfId="0" applyFont="1" applyFill="1" applyBorder="1" applyAlignment="1" applyProtection="1">
      <alignment horizontal="center"/>
      <protection locked="0"/>
    </xf>
    <xf numFmtId="0" fontId="7" fillId="3" borderId="9" xfId="0" applyFont="1" applyFill="1" applyBorder="1" applyAlignment="1" applyProtection="1">
      <alignment horizontal="center"/>
      <protection locked="0"/>
    </xf>
    <xf numFmtId="0" fontId="7" fillId="3" borderId="10" xfId="0" applyFont="1" applyFill="1" applyBorder="1" applyAlignment="1" applyProtection="1">
      <alignment horizontal="center"/>
      <protection locked="0"/>
    </xf>
    <xf numFmtId="0" fontId="7" fillId="3" borderId="11" xfId="0" applyFont="1" applyFill="1" applyBorder="1" applyAlignment="1" applyProtection="1">
      <alignment horizontal="center"/>
      <protection locked="0"/>
    </xf>
    <xf numFmtId="0" fontId="7" fillId="3" borderId="12" xfId="0" applyFont="1" applyFill="1" applyBorder="1" applyAlignment="1" applyProtection="1">
      <alignment horizontal="center"/>
      <protection locked="0"/>
    </xf>
    <xf numFmtId="0" fontId="7" fillId="3" borderId="13" xfId="0" applyFont="1" applyFill="1" applyBorder="1" applyAlignment="1" applyProtection="1">
      <alignment horizontal="center"/>
      <protection locked="0"/>
    </xf>
    <xf numFmtId="0" fontId="7" fillId="4" borderId="5" xfId="0" applyFont="1" applyFill="1" applyBorder="1" applyAlignment="1" applyProtection="1">
      <alignment horizontal="center"/>
      <protection locked="0"/>
    </xf>
    <xf numFmtId="0" fontId="7" fillId="4" borderId="6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 applyProtection="1">
      <alignment horizontal="center"/>
      <protection locked="0"/>
    </xf>
    <xf numFmtId="0" fontId="7" fillId="4" borderId="8" xfId="0" applyFont="1" applyFill="1" applyBorder="1" applyAlignment="1" applyProtection="1">
      <alignment horizontal="center"/>
      <protection locked="0"/>
    </xf>
    <xf numFmtId="0" fontId="7" fillId="4" borderId="9" xfId="0" applyFont="1" applyFill="1" applyBorder="1" applyAlignment="1" applyProtection="1">
      <alignment horizontal="center"/>
      <protection locked="0"/>
    </xf>
    <xf numFmtId="0" fontId="7" fillId="4" borderId="10" xfId="0" applyFont="1" applyFill="1" applyBorder="1" applyAlignment="1" applyProtection="1">
      <alignment horizontal="center"/>
      <protection locked="0"/>
    </xf>
    <xf numFmtId="0" fontId="7" fillId="4" borderId="11" xfId="0" applyFont="1" applyFill="1" applyBorder="1" applyAlignment="1" applyProtection="1">
      <alignment horizontal="center"/>
      <protection locked="0"/>
    </xf>
    <xf numFmtId="0" fontId="7" fillId="4" borderId="12" xfId="0" applyFont="1" applyFill="1" applyBorder="1" applyAlignment="1" applyProtection="1">
      <alignment horizontal="center"/>
      <protection locked="0"/>
    </xf>
    <xf numFmtId="0" fontId="7" fillId="4" borderId="13" xfId="0" applyFont="1" applyFill="1" applyBorder="1" applyAlignment="1" applyProtection="1">
      <alignment horizontal="center"/>
      <protection locked="0"/>
    </xf>
    <xf numFmtId="0" fontId="0" fillId="0" borderId="0" xfId="0" applyBorder="1"/>
    <xf numFmtId="0" fontId="0" fillId="0" borderId="15" xfId="0" applyBorder="1"/>
    <xf numFmtId="0" fontId="9" fillId="0" borderId="0" xfId="0" applyFont="1" applyAlignment="1">
      <alignment horizontal="left"/>
    </xf>
    <xf numFmtId="164" fontId="0" fillId="2" borderId="4" xfId="0" applyNumberFormat="1" applyFill="1" applyBorder="1" applyAlignment="1">
      <alignment horizontal="center"/>
    </xf>
    <xf numFmtId="164" fontId="0" fillId="3" borderId="4" xfId="0" applyNumberFormat="1" applyFill="1" applyBorder="1" applyAlignment="1">
      <alignment horizontal="center"/>
    </xf>
    <xf numFmtId="164" fontId="0" fillId="4" borderId="4" xfId="0" applyNumberFormat="1" applyFill="1" applyBorder="1" applyAlignment="1">
      <alignment horizontal="center"/>
    </xf>
    <xf numFmtId="0" fontId="7" fillId="2" borderId="18" xfId="0" applyFont="1" applyFill="1" applyBorder="1" applyAlignment="1" applyProtection="1">
      <alignment horizontal="center"/>
      <protection locked="0"/>
    </xf>
    <xf numFmtId="0" fontId="7" fillId="2" borderId="19" xfId="0" applyFont="1" applyFill="1" applyBorder="1" applyAlignment="1" applyProtection="1">
      <alignment horizontal="center"/>
      <protection locked="0"/>
    </xf>
    <xf numFmtId="0" fontId="7" fillId="2" borderId="20" xfId="0" applyFont="1" applyFill="1" applyBorder="1" applyAlignment="1" applyProtection="1">
      <alignment horizontal="center"/>
      <protection locked="0"/>
    </xf>
    <xf numFmtId="0" fontId="7" fillId="3" borderId="18" xfId="0" applyFont="1" applyFill="1" applyBorder="1" applyAlignment="1" applyProtection="1">
      <alignment horizontal="center"/>
      <protection locked="0"/>
    </xf>
    <xf numFmtId="0" fontId="7" fillId="3" borderId="19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  <protection locked="0"/>
    </xf>
    <xf numFmtId="0" fontId="7" fillId="2" borderId="24" xfId="0" applyFont="1" applyFill="1" applyBorder="1" applyAlignment="1" applyProtection="1">
      <alignment horizontal="center"/>
      <protection locked="0"/>
    </xf>
    <xf numFmtId="0" fontId="7" fillId="2" borderId="25" xfId="0" applyFont="1" applyFill="1" applyBorder="1" applyAlignment="1" applyProtection="1">
      <alignment horizontal="center"/>
      <protection locked="0"/>
    </xf>
    <xf numFmtId="0" fontId="7" fillId="2" borderId="26" xfId="0" applyFont="1" applyFill="1" applyBorder="1" applyAlignment="1" applyProtection="1">
      <alignment horizontal="center"/>
      <protection locked="0"/>
    </xf>
    <xf numFmtId="0" fontId="7" fillId="2" borderId="27" xfId="0" applyFont="1" applyFill="1" applyBorder="1" applyAlignment="1" applyProtection="1">
      <alignment horizontal="center"/>
      <protection locked="0"/>
    </xf>
    <xf numFmtId="0" fontId="7" fillId="2" borderId="28" xfId="0" applyFont="1" applyFill="1" applyBorder="1" applyAlignment="1" applyProtection="1">
      <alignment horizontal="center"/>
      <protection locked="0"/>
    </xf>
    <xf numFmtId="0" fontId="11" fillId="0" borderId="0" xfId="0" applyFont="1"/>
    <xf numFmtId="0" fontId="10" fillId="0" borderId="0" xfId="0" applyFont="1" applyAlignment="1"/>
    <xf numFmtId="0" fontId="7" fillId="4" borderId="28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5" borderId="4" xfId="0" applyFill="1" applyBorder="1" applyAlignment="1">
      <alignment horizontal="center"/>
    </xf>
    <xf numFmtId="0" fontId="0" fillId="5" borderId="0" xfId="0" applyFill="1"/>
    <xf numFmtId="164" fontId="0" fillId="5" borderId="4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6" fillId="5" borderId="0" xfId="0" applyFont="1" applyFill="1" applyAlignment="1"/>
    <xf numFmtId="0" fontId="15" fillId="0" borderId="1" xfId="0" applyFont="1" applyBorder="1"/>
    <xf numFmtId="0" fontId="16" fillId="6" borderId="5" xfId="0" applyFont="1" applyFill="1" applyBorder="1" applyAlignment="1" applyProtection="1">
      <alignment horizontal="center"/>
      <protection locked="0"/>
    </xf>
    <xf numFmtId="0" fontId="16" fillId="6" borderId="6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 applyProtection="1">
      <alignment horizontal="center"/>
      <protection locked="0"/>
    </xf>
    <xf numFmtId="0" fontId="15" fillId="0" borderId="2" xfId="0" applyFont="1" applyBorder="1" applyAlignment="1">
      <alignment horizontal="center"/>
    </xf>
    <xf numFmtId="0" fontId="16" fillId="6" borderId="8" xfId="0" applyFont="1" applyFill="1" applyBorder="1" applyAlignment="1" applyProtection="1">
      <alignment horizontal="center"/>
      <protection locked="0"/>
    </xf>
    <xf numFmtId="0" fontId="16" fillId="6" borderId="9" xfId="0" applyFont="1" applyFill="1" applyBorder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/>
      <protection locked="0"/>
    </xf>
    <xf numFmtId="0" fontId="15" fillId="0" borderId="3" xfId="0" applyFont="1" applyBorder="1" applyAlignment="1">
      <alignment horizontal="center"/>
    </xf>
    <xf numFmtId="0" fontId="16" fillId="6" borderId="11" xfId="0" applyFont="1" applyFill="1" applyBorder="1" applyAlignment="1" applyProtection="1">
      <alignment horizontal="center"/>
      <protection locked="0"/>
    </xf>
    <xf numFmtId="0" fontId="16" fillId="6" borderId="12" xfId="0" applyFont="1" applyFill="1" applyBorder="1" applyAlignment="1" applyProtection="1">
      <alignment horizontal="center"/>
      <protection locked="0"/>
    </xf>
    <xf numFmtId="0" fontId="16" fillId="6" borderId="13" xfId="0" applyFont="1" applyFill="1" applyBorder="1" applyAlignment="1" applyProtection="1">
      <alignment horizontal="center"/>
      <protection locked="0"/>
    </xf>
    <xf numFmtId="164" fontId="15" fillId="6" borderId="4" xfId="0" applyNumberFormat="1" applyFont="1" applyFill="1" applyBorder="1" applyAlignment="1">
      <alignment horizontal="center"/>
    </xf>
    <xf numFmtId="0" fontId="15" fillId="0" borderId="0" xfId="0" applyFont="1"/>
    <xf numFmtId="0" fontId="16" fillId="8" borderId="5" xfId="0" applyFont="1" applyFill="1" applyBorder="1" applyAlignment="1" applyProtection="1">
      <alignment horizontal="center"/>
      <protection locked="0"/>
    </xf>
    <xf numFmtId="0" fontId="16" fillId="9" borderId="5" xfId="0" applyFont="1" applyFill="1" applyBorder="1" applyAlignment="1" applyProtection="1">
      <alignment horizontal="center"/>
      <protection locked="0"/>
    </xf>
    <xf numFmtId="0" fontId="16" fillId="9" borderId="6" xfId="0" applyFont="1" applyFill="1" applyBorder="1" applyAlignment="1" applyProtection="1">
      <alignment horizontal="center"/>
      <protection locked="0"/>
    </xf>
    <xf numFmtId="0" fontId="16" fillId="9" borderId="7" xfId="0" applyFont="1" applyFill="1" applyBorder="1" applyAlignment="1" applyProtection="1">
      <alignment horizontal="center"/>
      <protection locked="0"/>
    </xf>
    <xf numFmtId="0" fontId="16" fillId="9" borderId="8" xfId="0" applyFont="1" applyFill="1" applyBorder="1" applyAlignment="1" applyProtection="1">
      <alignment horizontal="center"/>
      <protection locked="0"/>
    </xf>
    <xf numFmtId="0" fontId="16" fillId="9" borderId="9" xfId="0" applyFont="1" applyFill="1" applyBorder="1" applyAlignment="1" applyProtection="1">
      <alignment horizontal="center"/>
      <protection locked="0"/>
    </xf>
    <xf numFmtId="0" fontId="16" fillId="9" borderId="10" xfId="0" applyFont="1" applyFill="1" applyBorder="1" applyAlignment="1" applyProtection="1">
      <alignment horizontal="center"/>
      <protection locked="0"/>
    </xf>
    <xf numFmtId="0" fontId="16" fillId="9" borderId="11" xfId="0" applyFont="1" applyFill="1" applyBorder="1" applyAlignment="1" applyProtection="1">
      <alignment horizontal="center"/>
      <protection locked="0"/>
    </xf>
    <xf numFmtId="0" fontId="16" fillId="9" borderId="12" xfId="0" applyFont="1" applyFill="1" applyBorder="1" applyAlignment="1" applyProtection="1">
      <alignment horizontal="center"/>
      <protection locked="0"/>
    </xf>
    <xf numFmtId="0" fontId="16" fillId="9" borderId="13" xfId="0" applyFont="1" applyFill="1" applyBorder="1" applyAlignment="1" applyProtection="1">
      <alignment horizontal="center"/>
      <protection locked="0"/>
    </xf>
    <xf numFmtId="164" fontId="15" fillId="9" borderId="4" xfId="0" applyNumberFormat="1" applyFont="1" applyFill="1" applyBorder="1" applyAlignment="1">
      <alignment horizontal="center"/>
    </xf>
    <xf numFmtId="0" fontId="18" fillId="0" borderId="0" xfId="1" applyFont="1" applyAlignment="1" applyProtection="1">
      <alignment vertical="center"/>
    </xf>
    <xf numFmtId="0" fontId="15" fillId="0" borderId="0" xfId="1" applyFont="1" applyProtection="1"/>
    <xf numFmtId="0" fontId="19" fillId="0" borderId="0" xfId="1" applyFont="1" applyAlignment="1" applyProtection="1"/>
    <xf numFmtId="0" fontId="15" fillId="0" borderId="0" xfId="1" applyFont="1" applyFill="1" applyBorder="1" applyProtection="1"/>
    <xf numFmtId="0" fontId="19" fillId="0" borderId="0" xfId="1" applyFont="1" applyAlignment="1" applyProtection="1">
      <alignment horizontal="left"/>
    </xf>
    <xf numFmtId="0" fontId="2" fillId="12" borderId="22" xfId="0" applyFont="1" applyFill="1" applyBorder="1" applyAlignment="1">
      <alignment horizontal="left" vertical="center"/>
    </xf>
    <xf numFmtId="0" fontId="2" fillId="12" borderId="47" xfId="0" applyFont="1" applyFill="1" applyBorder="1" applyAlignment="1">
      <alignment horizontal="left" vertical="center"/>
    </xf>
    <xf numFmtId="164" fontId="2" fillId="5" borderId="4" xfId="0" applyNumberFormat="1" applyFont="1" applyFill="1" applyBorder="1" applyAlignment="1" applyProtection="1">
      <alignment horizontal="center" vertical="center"/>
      <protection locked="0"/>
    </xf>
    <xf numFmtId="0" fontId="2" fillId="12" borderId="17" xfId="0" applyFont="1" applyFill="1" applyBorder="1" applyAlignment="1">
      <alignment horizontal="left" vertical="center"/>
    </xf>
    <xf numFmtId="0" fontId="2" fillId="12" borderId="46" xfId="0" applyFont="1" applyFill="1" applyBorder="1" applyAlignment="1">
      <alignment horizontal="left" vertical="center"/>
    </xf>
    <xf numFmtId="0" fontId="2" fillId="12" borderId="16" xfId="0" applyFont="1" applyFill="1" applyBorder="1" applyAlignment="1">
      <alignment horizontal="left" vertical="center"/>
    </xf>
    <xf numFmtId="164" fontId="2" fillId="11" borderId="4" xfId="0" applyNumberFormat="1" applyFont="1" applyFill="1" applyBorder="1" applyAlignment="1">
      <alignment horizontal="center" vertical="center"/>
    </xf>
    <xf numFmtId="0" fontId="2" fillId="12" borderId="2" xfId="0" applyFont="1" applyFill="1" applyBorder="1" applyAlignment="1">
      <alignment horizontal="left" vertical="center"/>
    </xf>
    <xf numFmtId="164" fontId="2" fillId="12" borderId="44" xfId="0" applyNumberFormat="1" applyFont="1" applyFill="1" applyBorder="1" applyAlignment="1">
      <alignment horizontal="left" vertical="center"/>
    </xf>
    <xf numFmtId="164" fontId="2" fillId="12" borderId="47" xfId="0" applyNumberFormat="1" applyFont="1" applyFill="1" applyBorder="1" applyAlignment="1">
      <alignment horizontal="left" vertical="center"/>
    </xf>
    <xf numFmtId="0" fontId="2" fillId="12" borderId="15" xfId="0" applyFont="1" applyFill="1" applyBorder="1" applyAlignment="1">
      <alignment horizontal="left" vertical="center"/>
    </xf>
    <xf numFmtId="164" fontId="2" fillId="13" borderId="4" xfId="0" applyNumberFormat="1" applyFont="1" applyFill="1" applyBorder="1" applyAlignment="1">
      <alignment horizontal="center" vertical="center"/>
    </xf>
    <xf numFmtId="0" fontId="2" fillId="12" borderId="3" xfId="0" applyFont="1" applyFill="1" applyBorder="1" applyAlignment="1">
      <alignment horizontal="left" vertical="center"/>
    </xf>
    <xf numFmtId="0" fontId="21" fillId="0" borderId="15" xfId="0" applyFont="1" applyBorder="1" applyAlignment="1">
      <alignment horizontal="left" vertical="center" wrapText="1"/>
    </xf>
    <xf numFmtId="0" fontId="21" fillId="14" borderId="29" xfId="0" applyFont="1" applyFill="1" applyBorder="1" applyAlignment="1">
      <alignment horizontal="left" vertical="center"/>
    </xf>
    <xf numFmtId="164" fontId="21" fillId="15" borderId="29" xfId="0" applyNumberFormat="1" applyFont="1" applyFill="1" applyBorder="1" applyAlignment="1">
      <alignment horizontal="center" vertical="center"/>
    </xf>
    <xf numFmtId="164" fontId="21" fillId="15" borderId="14" xfId="0" applyNumberFormat="1" applyFont="1" applyFill="1" applyBorder="1" applyAlignment="1">
      <alignment horizontal="center" vertical="center"/>
    </xf>
    <xf numFmtId="164" fontId="21" fillId="15" borderId="30" xfId="0" applyNumberFormat="1" applyFont="1" applyFill="1" applyBorder="1" applyAlignment="1">
      <alignment horizontal="center" vertical="center"/>
    </xf>
    <xf numFmtId="164" fontId="21" fillId="15" borderId="4" xfId="0" applyNumberFormat="1" applyFont="1" applyFill="1" applyBorder="1" applyAlignment="1">
      <alignment horizontal="center" vertical="center"/>
    </xf>
    <xf numFmtId="0" fontId="24" fillId="0" borderId="0" xfId="0" applyFont="1"/>
    <xf numFmtId="0" fontId="22" fillId="14" borderId="0" xfId="0" applyFont="1" applyFill="1" applyAlignment="1">
      <alignment horizontal="left" vertical="center"/>
    </xf>
    <xf numFmtId="0" fontId="21" fillId="5" borderId="41" xfId="0" applyFont="1" applyFill="1" applyBorder="1" applyAlignment="1">
      <alignment horizontal="left" vertical="center" wrapText="1"/>
    </xf>
    <xf numFmtId="0" fontId="21" fillId="5" borderId="21" xfId="0" applyFont="1" applyFill="1" applyBorder="1" applyAlignment="1">
      <alignment horizontal="left" vertical="center" wrapText="1"/>
    </xf>
    <xf numFmtId="0" fontId="12" fillId="5" borderId="3" xfId="0" applyFont="1" applyFill="1" applyBorder="1" applyAlignment="1">
      <alignment horizontal="left" vertical="center"/>
    </xf>
    <xf numFmtId="0" fontId="12" fillId="5" borderId="37" xfId="0" applyFont="1" applyFill="1" applyBorder="1" applyAlignment="1">
      <alignment horizontal="center" textRotation="90"/>
    </xf>
    <xf numFmtId="0" fontId="12" fillId="5" borderId="45" xfId="0" applyFont="1" applyFill="1" applyBorder="1" applyAlignment="1">
      <alignment horizontal="center" textRotation="90"/>
    </xf>
    <xf numFmtId="164" fontId="21" fillId="5" borderId="46" xfId="0" applyNumberFormat="1" applyFont="1" applyFill="1" applyBorder="1" applyAlignment="1">
      <alignment horizontal="center" textRotation="90"/>
    </xf>
    <xf numFmtId="0" fontId="12" fillId="5" borderId="2" xfId="0" applyFont="1" applyFill="1" applyBorder="1" applyAlignment="1">
      <alignment horizontal="left" vertical="center" wrapText="1"/>
    </xf>
    <xf numFmtId="0" fontId="21" fillId="5" borderId="41" xfId="0" applyFont="1" applyFill="1" applyBorder="1" applyAlignment="1">
      <alignment horizontal="left" vertical="center"/>
    </xf>
    <xf numFmtId="0" fontId="12" fillId="5" borderId="2" xfId="0" applyFont="1" applyFill="1" applyBorder="1" applyAlignment="1">
      <alignment horizontal="left" vertical="center"/>
    </xf>
    <xf numFmtId="0" fontId="0" fillId="0" borderId="0" xfId="0" applyProtection="1"/>
    <xf numFmtId="0" fontId="16" fillId="10" borderId="4" xfId="0" applyFont="1" applyFill="1" applyBorder="1" applyAlignment="1" applyProtection="1">
      <alignment horizontal="center"/>
      <protection locked="0"/>
    </xf>
    <xf numFmtId="0" fontId="22" fillId="5" borderId="42" xfId="0" applyFont="1" applyFill="1" applyBorder="1" applyAlignment="1">
      <alignment horizontal="left" vertical="center"/>
    </xf>
    <xf numFmtId="0" fontId="22" fillId="5" borderId="43" xfId="0" applyFont="1" applyFill="1" applyBorder="1" applyAlignment="1">
      <alignment horizontal="left" vertical="center"/>
    </xf>
    <xf numFmtId="0" fontId="21" fillId="5" borderId="16" xfId="0" applyFont="1" applyFill="1" applyBorder="1" applyAlignment="1">
      <alignment horizontal="center" textRotation="90"/>
    </xf>
    <xf numFmtId="0" fontId="2" fillId="12" borderId="1" xfId="0" applyFont="1" applyFill="1" applyBorder="1" applyAlignment="1">
      <alignment horizontal="left" vertical="center"/>
    </xf>
    <xf numFmtId="0" fontId="27" fillId="14" borderId="0" xfId="0" applyFont="1" applyFill="1"/>
    <xf numFmtId="0" fontId="21" fillId="5" borderId="1" xfId="0" applyFont="1" applyFill="1" applyBorder="1" applyAlignment="1">
      <alignment horizontal="left" vertical="center" wrapText="1"/>
    </xf>
    <xf numFmtId="0" fontId="26" fillId="5" borderId="2" xfId="0" applyFont="1" applyFill="1" applyBorder="1" applyAlignment="1">
      <alignment horizontal="left" vertical="center"/>
    </xf>
    <xf numFmtId="0" fontId="22" fillId="5" borderId="44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left" vertical="center"/>
    </xf>
    <xf numFmtId="0" fontId="2" fillId="12" borderId="0" xfId="0" applyFont="1" applyFill="1" applyBorder="1" applyAlignment="1">
      <alignment horizontal="right" vertical="center"/>
    </xf>
    <xf numFmtId="164" fontId="12" fillId="16" borderId="48" xfId="0" applyNumberFormat="1" applyFont="1" applyFill="1" applyBorder="1" applyAlignment="1" applyProtection="1">
      <alignment horizontal="center" vertical="center"/>
    </xf>
    <xf numFmtId="164" fontId="12" fillId="16" borderId="23" xfId="0" applyNumberFormat="1" applyFont="1" applyFill="1" applyBorder="1" applyAlignment="1" applyProtection="1">
      <alignment horizontal="center" vertical="center"/>
    </xf>
    <xf numFmtId="164" fontId="12" fillId="16" borderId="38" xfId="0" applyNumberFormat="1" applyFont="1" applyFill="1" applyBorder="1" applyAlignment="1" applyProtection="1">
      <alignment horizontal="center" vertical="center"/>
    </xf>
    <xf numFmtId="164" fontId="12" fillId="16" borderId="49" xfId="0" applyNumberFormat="1" applyFont="1" applyFill="1" applyBorder="1" applyAlignment="1" applyProtection="1">
      <alignment horizontal="center" vertical="center"/>
    </xf>
    <xf numFmtId="164" fontId="2" fillId="13" borderId="30" xfId="0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164" fontId="12" fillId="16" borderId="51" xfId="0" applyNumberFormat="1" applyFont="1" applyFill="1" applyBorder="1" applyAlignment="1" applyProtection="1">
      <alignment horizontal="center" vertical="center"/>
    </xf>
    <xf numFmtId="164" fontId="2" fillId="16" borderId="4" xfId="0" applyNumberFormat="1" applyFont="1" applyFill="1" applyBorder="1" applyAlignment="1" applyProtection="1">
      <alignment horizontal="center" vertical="center"/>
    </xf>
    <xf numFmtId="0" fontId="15" fillId="0" borderId="2" xfId="0" applyFont="1" applyBorder="1"/>
    <xf numFmtId="0" fontId="16" fillId="10" borderId="5" xfId="0" applyFont="1" applyFill="1" applyBorder="1" applyAlignment="1" applyProtection="1">
      <alignment horizontal="center"/>
      <protection locked="0"/>
    </xf>
    <xf numFmtId="0" fontId="16" fillId="10" borderId="6" xfId="0" applyFont="1" applyFill="1" applyBorder="1" applyAlignment="1" applyProtection="1">
      <alignment horizontal="center"/>
      <protection locked="0"/>
    </xf>
    <xf numFmtId="0" fontId="16" fillId="10" borderId="7" xfId="0" applyFont="1" applyFill="1" applyBorder="1" applyAlignment="1" applyProtection="1">
      <alignment horizontal="center"/>
      <protection locked="0"/>
    </xf>
    <xf numFmtId="0" fontId="16" fillId="10" borderId="8" xfId="0" applyFont="1" applyFill="1" applyBorder="1" applyAlignment="1" applyProtection="1">
      <alignment horizontal="center"/>
      <protection locked="0"/>
    </xf>
    <xf numFmtId="0" fontId="16" fillId="10" borderId="9" xfId="0" applyFont="1" applyFill="1" applyBorder="1" applyAlignment="1" applyProtection="1">
      <alignment horizontal="center"/>
      <protection locked="0"/>
    </xf>
    <xf numFmtId="0" fontId="16" fillId="10" borderId="10" xfId="0" applyFont="1" applyFill="1" applyBorder="1" applyAlignment="1" applyProtection="1">
      <alignment horizontal="center"/>
      <protection locked="0"/>
    </xf>
    <xf numFmtId="0" fontId="16" fillId="10" borderId="11" xfId="0" applyFont="1" applyFill="1" applyBorder="1" applyAlignment="1" applyProtection="1">
      <alignment horizontal="center"/>
      <protection locked="0"/>
    </xf>
    <xf numFmtId="0" fontId="16" fillId="10" borderId="12" xfId="0" applyFont="1" applyFill="1" applyBorder="1" applyAlignment="1" applyProtection="1">
      <alignment horizontal="center"/>
      <protection locked="0"/>
    </xf>
    <xf numFmtId="0" fontId="16" fillId="10" borderId="13" xfId="0" applyFont="1" applyFill="1" applyBorder="1" applyAlignment="1" applyProtection="1">
      <alignment horizontal="center"/>
      <protection locked="0"/>
    </xf>
    <xf numFmtId="164" fontId="15" fillId="10" borderId="4" xfId="0" applyNumberFormat="1" applyFont="1" applyFill="1" applyBorder="1" applyAlignment="1">
      <alignment horizontal="center"/>
    </xf>
    <xf numFmtId="0" fontId="16" fillId="17" borderId="5" xfId="0" applyFont="1" applyFill="1" applyBorder="1" applyAlignment="1" applyProtection="1">
      <alignment horizontal="center"/>
      <protection locked="0"/>
    </xf>
    <xf numFmtId="0" fontId="16" fillId="17" borderId="6" xfId="0" applyFont="1" applyFill="1" applyBorder="1" applyAlignment="1" applyProtection="1">
      <alignment horizontal="center"/>
      <protection locked="0"/>
    </xf>
    <xf numFmtId="0" fontId="16" fillId="17" borderId="7" xfId="0" applyFont="1" applyFill="1" applyBorder="1" applyAlignment="1" applyProtection="1">
      <alignment horizontal="center"/>
      <protection locked="0"/>
    </xf>
    <xf numFmtId="0" fontId="16" fillId="17" borderId="8" xfId="0" applyFont="1" applyFill="1" applyBorder="1" applyAlignment="1" applyProtection="1">
      <alignment horizontal="center"/>
      <protection locked="0"/>
    </xf>
    <xf numFmtId="0" fontId="16" fillId="17" borderId="9" xfId="0" applyFont="1" applyFill="1" applyBorder="1" applyAlignment="1" applyProtection="1">
      <alignment horizontal="center"/>
      <protection locked="0"/>
    </xf>
    <xf numFmtId="0" fontId="16" fillId="17" borderId="10" xfId="0" applyFont="1" applyFill="1" applyBorder="1" applyAlignment="1" applyProtection="1">
      <alignment horizontal="center"/>
      <protection locked="0"/>
    </xf>
    <xf numFmtId="0" fontId="16" fillId="17" borderId="11" xfId="0" applyFont="1" applyFill="1" applyBorder="1" applyAlignment="1" applyProtection="1">
      <alignment horizontal="center"/>
      <protection locked="0"/>
    </xf>
    <xf numFmtId="0" fontId="16" fillId="17" borderId="12" xfId="0" applyFont="1" applyFill="1" applyBorder="1" applyAlignment="1" applyProtection="1">
      <alignment horizontal="center"/>
      <protection locked="0"/>
    </xf>
    <xf numFmtId="0" fontId="16" fillId="17" borderId="13" xfId="0" applyFont="1" applyFill="1" applyBorder="1" applyAlignment="1" applyProtection="1">
      <alignment horizontal="center"/>
      <protection locked="0"/>
    </xf>
    <xf numFmtId="164" fontId="15" fillId="17" borderId="4" xfId="0" applyNumberFormat="1" applyFont="1" applyFill="1" applyBorder="1" applyAlignment="1">
      <alignment horizontal="center"/>
    </xf>
    <xf numFmtId="0" fontId="7" fillId="17" borderId="5" xfId="0" applyFont="1" applyFill="1" applyBorder="1" applyAlignment="1" applyProtection="1">
      <alignment horizontal="center"/>
      <protection locked="0"/>
    </xf>
    <xf numFmtId="0" fontId="7" fillId="17" borderId="6" xfId="0" applyFont="1" applyFill="1" applyBorder="1" applyAlignment="1" applyProtection="1">
      <alignment horizontal="center"/>
      <protection locked="0"/>
    </xf>
    <xf numFmtId="0" fontId="7" fillId="17" borderId="7" xfId="0" applyFont="1" applyFill="1" applyBorder="1" applyAlignment="1" applyProtection="1">
      <alignment horizontal="center"/>
      <protection locked="0"/>
    </xf>
    <xf numFmtId="0" fontId="7" fillId="17" borderId="8" xfId="0" applyFont="1" applyFill="1" applyBorder="1" applyAlignment="1" applyProtection="1">
      <alignment horizontal="center"/>
      <protection locked="0"/>
    </xf>
    <xf numFmtId="0" fontId="7" fillId="17" borderId="9" xfId="0" applyFont="1" applyFill="1" applyBorder="1" applyAlignment="1" applyProtection="1">
      <alignment horizontal="center"/>
      <protection locked="0"/>
    </xf>
    <xf numFmtId="0" fontId="7" fillId="17" borderId="10" xfId="0" applyFont="1" applyFill="1" applyBorder="1" applyAlignment="1" applyProtection="1">
      <alignment horizontal="center"/>
      <protection locked="0"/>
    </xf>
    <xf numFmtId="0" fontId="7" fillId="17" borderId="18" xfId="0" applyFont="1" applyFill="1" applyBorder="1" applyAlignment="1" applyProtection="1">
      <alignment horizontal="center"/>
      <protection locked="0"/>
    </xf>
    <xf numFmtId="0" fontId="7" fillId="17" borderId="19" xfId="0" applyFont="1" applyFill="1" applyBorder="1" applyAlignment="1" applyProtection="1">
      <alignment horizontal="center"/>
      <protection locked="0"/>
    </xf>
    <xf numFmtId="0" fontId="7" fillId="17" borderId="20" xfId="0" applyFont="1" applyFill="1" applyBorder="1" applyAlignment="1" applyProtection="1">
      <alignment horizontal="center"/>
      <protection locked="0"/>
    </xf>
    <xf numFmtId="164" fontId="0" fillId="17" borderId="4" xfId="0" applyNumberFormat="1" applyFill="1" applyBorder="1" applyAlignment="1">
      <alignment horizontal="center"/>
    </xf>
    <xf numFmtId="0" fontId="7" fillId="10" borderId="5" xfId="0" applyFont="1" applyFill="1" applyBorder="1" applyAlignment="1" applyProtection="1">
      <alignment horizontal="center"/>
      <protection locked="0"/>
    </xf>
    <xf numFmtId="0" fontId="7" fillId="10" borderId="6" xfId="0" applyFont="1" applyFill="1" applyBorder="1" applyAlignment="1" applyProtection="1">
      <alignment horizontal="center"/>
      <protection locked="0"/>
    </xf>
    <xf numFmtId="0" fontId="7" fillId="10" borderId="7" xfId="0" applyFont="1" applyFill="1" applyBorder="1" applyAlignment="1" applyProtection="1">
      <alignment horizontal="center"/>
      <protection locked="0"/>
    </xf>
    <xf numFmtId="0" fontId="7" fillId="10" borderId="8" xfId="0" applyFont="1" applyFill="1" applyBorder="1" applyAlignment="1" applyProtection="1">
      <alignment horizontal="center"/>
      <protection locked="0"/>
    </xf>
    <xf numFmtId="0" fontId="7" fillId="10" borderId="9" xfId="0" applyFont="1" applyFill="1" applyBorder="1" applyAlignment="1" applyProtection="1">
      <alignment horizontal="center"/>
      <protection locked="0"/>
    </xf>
    <xf numFmtId="0" fontId="7" fillId="10" borderId="10" xfId="0" applyFont="1" applyFill="1" applyBorder="1" applyAlignment="1" applyProtection="1">
      <alignment horizontal="center"/>
      <protection locked="0"/>
    </xf>
    <xf numFmtId="0" fontId="7" fillId="10" borderId="11" xfId="0" applyFont="1" applyFill="1" applyBorder="1" applyAlignment="1" applyProtection="1">
      <alignment horizontal="center"/>
      <protection locked="0"/>
    </xf>
    <xf numFmtId="0" fontId="7" fillId="10" borderId="12" xfId="0" applyFont="1" applyFill="1" applyBorder="1" applyAlignment="1" applyProtection="1">
      <alignment horizontal="center"/>
      <protection locked="0"/>
    </xf>
    <xf numFmtId="0" fontId="7" fillId="10" borderId="28" xfId="0" applyFont="1" applyFill="1" applyBorder="1" applyAlignment="1" applyProtection="1">
      <alignment horizontal="center"/>
      <protection locked="0"/>
    </xf>
    <xf numFmtId="164" fontId="0" fillId="10" borderId="4" xfId="0" applyNumberFormat="1" applyFill="1" applyBorder="1" applyAlignment="1">
      <alignment horizontal="center"/>
    </xf>
    <xf numFmtId="0" fontId="18" fillId="5" borderId="38" xfId="0" applyFont="1" applyFill="1" applyBorder="1" applyAlignment="1">
      <alignment horizontal="center" vertical="center"/>
    </xf>
    <xf numFmtId="0" fontId="18" fillId="5" borderId="39" xfId="0" applyFont="1" applyFill="1" applyBorder="1" applyAlignment="1">
      <alignment horizontal="center" vertical="center"/>
    </xf>
    <xf numFmtId="0" fontId="18" fillId="5" borderId="40" xfId="0" applyFont="1" applyFill="1" applyBorder="1" applyAlignment="1">
      <alignment horizontal="center" vertical="center"/>
    </xf>
    <xf numFmtId="0" fontId="2" fillId="9" borderId="34" xfId="0" applyFont="1" applyFill="1" applyBorder="1" applyAlignment="1">
      <alignment horizontal="center"/>
    </xf>
    <xf numFmtId="0" fontId="2" fillId="9" borderId="35" xfId="0" applyFont="1" applyFill="1" applyBorder="1" applyAlignment="1">
      <alignment horizontal="center"/>
    </xf>
    <xf numFmtId="0" fontId="2" fillId="9" borderId="36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2" fillId="2" borderId="3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3" borderId="34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36" xfId="0" applyFont="1" applyFill="1" applyBorder="1" applyAlignment="1">
      <alignment horizontal="center"/>
    </xf>
    <xf numFmtId="0" fontId="2" fillId="4" borderId="34" xfId="0" applyFont="1" applyFill="1" applyBorder="1" applyAlignment="1">
      <alignment horizontal="center"/>
    </xf>
    <xf numFmtId="0" fontId="3" fillId="4" borderId="35" xfId="0" applyFont="1" applyFill="1" applyBorder="1" applyAlignment="1">
      <alignment horizontal="center"/>
    </xf>
    <xf numFmtId="0" fontId="3" fillId="4" borderId="36" xfId="0" applyFont="1" applyFill="1" applyBorder="1" applyAlignment="1">
      <alignment horizontal="center"/>
    </xf>
    <xf numFmtId="0" fontId="6" fillId="5" borderId="0" xfId="0" applyFont="1" applyFill="1" applyAlignment="1" applyProtection="1">
      <alignment horizontal="left"/>
      <protection locked="0"/>
    </xf>
    <xf numFmtId="0" fontId="25" fillId="7" borderId="0" xfId="0" applyFont="1" applyFill="1" applyAlignment="1">
      <alignment horizontal="center" vertical="center" wrapText="1"/>
    </xf>
    <xf numFmtId="0" fontId="2" fillId="5" borderId="29" xfId="0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30" xfId="0" applyFont="1" applyFill="1" applyBorder="1" applyAlignment="1">
      <alignment horizontal="center"/>
    </xf>
    <xf numFmtId="0" fontId="3" fillId="4" borderId="34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2" fillId="6" borderId="34" xfId="0" applyFont="1" applyFill="1" applyBorder="1" applyAlignment="1">
      <alignment horizontal="center"/>
    </xf>
    <xf numFmtId="0" fontId="2" fillId="6" borderId="35" xfId="0" applyFont="1" applyFill="1" applyBorder="1" applyAlignment="1">
      <alignment horizontal="center"/>
    </xf>
    <xf numFmtId="0" fontId="2" fillId="6" borderId="36" xfId="0" applyFont="1" applyFill="1" applyBorder="1" applyAlignment="1">
      <alignment horizontal="center"/>
    </xf>
    <xf numFmtId="0" fontId="12" fillId="5" borderId="0" xfId="0" applyFont="1" applyFill="1" applyAlignment="1">
      <alignment horizontal="left" wrapText="1"/>
    </xf>
    <xf numFmtId="0" fontId="0" fillId="5" borderId="0" xfId="0" applyFill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2" fillId="10" borderId="34" xfId="0" applyFont="1" applyFill="1" applyBorder="1" applyAlignment="1">
      <alignment horizontal="center"/>
    </xf>
    <xf numFmtId="0" fontId="2" fillId="10" borderId="35" xfId="0" applyFont="1" applyFill="1" applyBorder="1" applyAlignment="1">
      <alignment horizontal="center"/>
    </xf>
    <xf numFmtId="0" fontId="2" fillId="10" borderId="36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" fillId="17" borderId="34" xfId="0" applyFont="1" applyFill="1" applyBorder="1" applyAlignment="1">
      <alignment horizontal="center"/>
    </xf>
    <xf numFmtId="0" fontId="2" fillId="17" borderId="35" xfId="0" applyFont="1" applyFill="1" applyBorder="1" applyAlignment="1">
      <alignment horizontal="center"/>
    </xf>
    <xf numFmtId="0" fontId="2" fillId="17" borderId="36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5" borderId="21" xfId="0" applyFont="1" applyFill="1" applyBorder="1" applyAlignment="1">
      <alignment horizontal="center"/>
    </xf>
    <xf numFmtId="0" fontId="6" fillId="5" borderId="0" xfId="0" applyFont="1" applyFill="1" applyAlignment="1">
      <alignment horizontal="left"/>
    </xf>
    <xf numFmtId="0" fontId="14" fillId="10" borderId="29" xfId="0" applyFont="1" applyFill="1" applyBorder="1" applyAlignment="1">
      <alignment horizontal="center"/>
    </xf>
    <xf numFmtId="0" fontId="14" fillId="10" borderId="14" xfId="0" applyFont="1" applyFill="1" applyBorder="1" applyAlignment="1">
      <alignment horizontal="center"/>
    </xf>
    <xf numFmtId="0" fontId="14" fillId="10" borderId="30" xfId="0" applyFont="1" applyFill="1" applyBorder="1" applyAlignment="1">
      <alignment horizontal="center"/>
    </xf>
    <xf numFmtId="0" fontId="3" fillId="10" borderId="35" xfId="0" applyFont="1" applyFill="1" applyBorder="1" applyAlignment="1">
      <alignment horizontal="center"/>
    </xf>
    <xf numFmtId="0" fontId="3" fillId="10" borderId="36" xfId="0" applyFont="1" applyFill="1" applyBorder="1" applyAlignment="1">
      <alignment horizontal="center"/>
    </xf>
    <xf numFmtId="0" fontId="3" fillId="10" borderId="34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23" fillId="15" borderId="29" xfId="0" applyFont="1" applyFill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23" fillId="15" borderId="30" xfId="0" applyFont="1" applyFill="1" applyBorder="1" applyAlignment="1">
      <alignment horizontal="center" vertical="center"/>
    </xf>
    <xf numFmtId="164" fontId="21" fillId="11" borderId="44" xfId="0" applyNumberFormat="1" applyFont="1" applyFill="1" applyBorder="1" applyAlignment="1">
      <alignment horizontal="center" vertical="top" wrapText="1"/>
    </xf>
    <xf numFmtId="164" fontId="21" fillId="11" borderId="16" xfId="0" applyNumberFormat="1" applyFont="1" applyFill="1" applyBorder="1" applyAlignment="1">
      <alignment horizontal="center" vertical="top" wrapText="1"/>
    </xf>
    <xf numFmtId="0" fontId="19" fillId="0" borderId="0" xfId="1" applyFont="1" applyAlignment="1" applyProtection="1">
      <alignment horizontal="left"/>
    </xf>
    <xf numFmtId="0" fontId="21" fillId="5" borderId="50" xfId="0" applyFont="1" applyFill="1" applyBorder="1" applyAlignment="1">
      <alignment horizontal="left" vertical="center"/>
    </xf>
    <xf numFmtId="0" fontId="22" fillId="5" borderId="42" xfId="0" applyFont="1" applyFill="1" applyBorder="1" applyAlignment="1">
      <alignment horizontal="left" vertical="center"/>
    </xf>
    <xf numFmtId="0" fontId="18" fillId="5" borderId="52" xfId="1" applyFont="1" applyFill="1" applyBorder="1" applyAlignment="1" applyProtection="1">
      <alignment horizontal="center" vertical="center"/>
    </xf>
    <xf numFmtId="0" fontId="18" fillId="5" borderId="0" xfId="1" applyFont="1" applyFill="1" applyBorder="1" applyAlignment="1" applyProtection="1">
      <alignment horizontal="center" vertical="center"/>
    </xf>
    <xf numFmtId="0" fontId="1" fillId="7" borderId="0" xfId="1" applyFont="1" applyFill="1" applyAlignment="1" applyProtection="1">
      <alignment horizontal="left" vertical="center" wrapText="1"/>
    </xf>
    <xf numFmtId="164" fontId="21" fillId="5" borderId="4" xfId="0" applyNumberFormat="1" applyFont="1" applyFill="1" applyBorder="1" applyAlignment="1" applyProtection="1">
      <alignment horizontal="center" vertical="center"/>
      <protection locked="0"/>
    </xf>
  </cellXfs>
  <cellStyles count="2">
    <cellStyle name="Normal" xfId="0" builtinId="0"/>
    <cellStyle name="Normal 2" xfId="1" xr:uid="{00000000-0005-0000-0000-000001000000}"/>
  </cellStyles>
  <dxfs count="1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99CC"/>
      <color rgb="FFCCFFCC"/>
      <color rgb="FF65FF65"/>
      <color rgb="FF9933FF"/>
      <color rgb="FF6600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240195</xdr:colOff>
      <xdr:row>12</xdr:row>
      <xdr:rowOff>24848</xdr:rowOff>
    </xdr:from>
    <xdr:to>
      <xdr:col>20</xdr:col>
      <xdr:colOff>311419</xdr:colOff>
      <xdr:row>17</xdr:row>
      <xdr:rowOff>87222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3D2D92-44A7-4210-B3E1-78B4A766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912" y="2170044"/>
          <a:ext cx="1901681" cy="90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260076</xdr:colOff>
      <xdr:row>12</xdr:row>
      <xdr:rowOff>44726</xdr:rowOff>
    </xdr:from>
    <xdr:to>
      <xdr:col>20</xdr:col>
      <xdr:colOff>173931</xdr:colOff>
      <xdr:row>17</xdr:row>
      <xdr:rowOff>107100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7EE3380-FA45-497D-9487-885567D36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2793" y="2198204"/>
          <a:ext cx="1901681" cy="90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291548</xdr:colOff>
      <xdr:row>11</xdr:row>
      <xdr:rowOff>163995</xdr:rowOff>
    </xdr:from>
    <xdr:to>
      <xdr:col>20</xdr:col>
      <xdr:colOff>205403</xdr:colOff>
      <xdr:row>17</xdr:row>
      <xdr:rowOff>60717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F91EAFB-78E2-49CC-9B8C-FA134EFBA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4265" y="2151821"/>
          <a:ext cx="1901681" cy="90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75028</xdr:colOff>
      <xdr:row>6</xdr:row>
      <xdr:rowOff>0</xdr:rowOff>
    </xdr:from>
    <xdr:to>
      <xdr:col>20</xdr:col>
      <xdr:colOff>258787</xdr:colOff>
      <xdr:row>10</xdr:row>
      <xdr:rowOff>115588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3403" y="2705100"/>
          <a:ext cx="1898259" cy="906163"/>
        </a:xfrm>
        <a:prstGeom prst="rect">
          <a:avLst/>
        </a:prstGeom>
      </xdr:spPr>
    </xdr:pic>
    <xdr:clientData/>
  </xdr:twoCellAnchor>
  <xdr:twoCellAnchor editAs="oneCell">
    <xdr:from>
      <xdr:col>14</xdr:col>
      <xdr:colOff>248529</xdr:colOff>
      <xdr:row>5</xdr:row>
      <xdr:rowOff>104775</xdr:rowOff>
    </xdr:from>
    <xdr:to>
      <xdr:col>17</xdr:col>
      <xdr:colOff>207583</xdr:colOff>
      <xdr:row>7</xdr:row>
      <xdr:rowOff>25948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2654" y="1304925"/>
          <a:ext cx="530554" cy="1588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3.xml"/><Relationship Id="rId4" Type="http://schemas.openxmlformats.org/officeDocument/2006/relationships/image" Target="../media/image3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42"/>
  <sheetViews>
    <sheetView showGridLines="0" showZeros="0" tabSelected="1" zoomScale="115" zoomScaleNormal="115" workbookViewId="0">
      <selection activeCell="B9" sqref="B9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</cols>
  <sheetData>
    <row r="1" spans="1:20" ht="21" x14ac:dyDescent="0.2">
      <c r="B1" s="181" t="s">
        <v>40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3"/>
    </row>
    <row r="2" spans="1:20" x14ac:dyDescent="0.2">
      <c r="A2" s="120"/>
    </row>
    <row r="3" spans="1:20" ht="15" x14ac:dyDescent="0.2">
      <c r="B3" s="196" t="s">
        <v>8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</row>
    <row r="4" spans="1:20" x14ac:dyDescent="0.2">
      <c r="B4" s="51"/>
    </row>
    <row r="5" spans="1:20" ht="12.75" customHeight="1" x14ac:dyDescent="0.2">
      <c r="B5" s="51"/>
    </row>
    <row r="6" spans="1:20" ht="13.5" thickBot="1" x14ac:dyDescent="0.25"/>
    <row r="7" spans="1:20" ht="13.5" thickBot="1" x14ac:dyDescent="0.25">
      <c r="B7" s="198" t="s">
        <v>0</v>
      </c>
      <c r="C7" s="199"/>
      <c r="D7" s="200"/>
      <c r="E7" s="55" t="s">
        <v>3</v>
      </c>
      <c r="H7" s="198" t="s">
        <v>1</v>
      </c>
      <c r="I7" s="199"/>
      <c r="J7" s="200"/>
      <c r="K7" s="55" t="s">
        <v>3</v>
      </c>
      <c r="P7" s="34"/>
      <c r="T7">
        <v>6</v>
      </c>
    </row>
    <row r="8" spans="1:20" x14ac:dyDescent="0.2">
      <c r="B8" s="187" t="s">
        <v>14</v>
      </c>
      <c r="C8" s="188"/>
      <c r="D8" s="189"/>
      <c r="E8" s="1"/>
      <c r="H8" s="202" t="str">
        <f>Semestres12!$B8</f>
        <v>DCO A</v>
      </c>
      <c r="I8" s="203"/>
      <c r="J8" s="204"/>
      <c r="K8" s="1"/>
      <c r="T8">
        <v>5.5</v>
      </c>
    </row>
    <row r="9" spans="1:20" x14ac:dyDescent="0.2">
      <c r="B9" s="7"/>
      <c r="C9" s="8"/>
      <c r="D9" s="9"/>
      <c r="E9" s="3"/>
      <c r="G9" s="2"/>
      <c r="H9" s="7"/>
      <c r="I9" s="8"/>
      <c r="J9" s="9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12"/>
      <c r="K10" s="4"/>
      <c r="M10" s="2"/>
      <c r="T10">
        <v>4.5</v>
      </c>
    </row>
    <row r="11" spans="1:20" ht="13.5" thickBot="1" x14ac:dyDescent="0.25">
      <c r="B11" s="13"/>
      <c r="C11" s="14"/>
      <c r="D11" s="15"/>
      <c r="E11" s="37" t="str">
        <f>IF(ISERROR(AVERAGE(DCOAS1)),"",MROUND(AVERAGE(DCOAS1),0.5))</f>
        <v/>
      </c>
      <c r="F11">
        <f>IF(E11&lt;4,(4-E11)*2,0)</f>
        <v>0</v>
      </c>
      <c r="G11" s="2"/>
      <c r="H11" s="13"/>
      <c r="I11" s="14"/>
      <c r="J11" s="15"/>
      <c r="K11" s="37" t="str">
        <f>IF(ISERROR(AVERAGE(DCOAS2)),"",MROUND(AVERAGE(DCOAS2),0.5))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90" t="s">
        <v>25</v>
      </c>
      <c r="C12" s="191"/>
      <c r="D12" s="192"/>
      <c r="E12" s="1"/>
      <c r="H12" s="190" t="str">
        <f>Semestres12!$B12</f>
        <v>DCO B</v>
      </c>
      <c r="I12" s="191"/>
      <c r="J12" s="192"/>
      <c r="K12" s="1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M13" s="2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M14" s="2"/>
      <c r="T14">
        <v>2.5</v>
      </c>
    </row>
    <row r="15" spans="1:20" ht="13.5" thickBot="1" x14ac:dyDescent="0.25">
      <c r="B15" s="22"/>
      <c r="C15" s="23"/>
      <c r="D15" s="24"/>
      <c r="E15" s="38" t="str">
        <f>IF(ISERROR(AVERAGE(DCOBS1)),"",MROUND(AVERAGE(DCOBS1),0.5))</f>
        <v/>
      </c>
      <c r="F15">
        <f>IF(E15&lt;4,4-E15,0)</f>
        <v>0</v>
      </c>
      <c r="G15" s="2"/>
      <c r="H15" s="22"/>
      <c r="I15" s="23"/>
      <c r="J15" s="24"/>
      <c r="K15" s="38" t="str">
        <f>IF(ISERROR(AVERAGE(DCOBS2)),"",MROUND(AVERAGE(DCOBS2),0.5))</f>
        <v/>
      </c>
      <c r="L15">
        <f>IF(K15&lt;4,4-K15,0)</f>
        <v>0</v>
      </c>
      <c r="M15" s="2"/>
      <c r="N15" t="e">
        <f>IF(#REF!&lt;4,4-#REF!,0)</f>
        <v>#REF!</v>
      </c>
      <c r="T15">
        <v>2</v>
      </c>
    </row>
    <row r="16" spans="1:20" x14ac:dyDescent="0.2">
      <c r="B16" s="193" t="s">
        <v>26</v>
      </c>
      <c r="C16" s="194"/>
      <c r="D16" s="195"/>
      <c r="E16" s="1"/>
      <c r="H16" s="201" t="str">
        <f>Semestres12!$B16</f>
        <v>DCO C</v>
      </c>
      <c r="I16" s="194"/>
      <c r="J16" s="195"/>
      <c r="K16" s="1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33"/>
      <c r="E19" s="39" t="str">
        <f>IF(ISERROR(AVERAGE(DCOCS1)),"",MROUND(AVERAGE(DCOCS1),0.5))</f>
        <v/>
      </c>
      <c r="F19">
        <f>IF(E19&lt;4,4-E19,0)</f>
        <v>0</v>
      </c>
      <c r="G19" s="2"/>
      <c r="H19" s="31"/>
      <c r="I19" s="32"/>
      <c r="J19" s="33"/>
      <c r="K19" s="39" t="str">
        <f>IF(ISERROR(AVERAGE(DCOCS2)),"",MROUND(AVERAGE(DCOCS2),0.5))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205" t="s">
        <v>27</v>
      </c>
      <c r="C20" s="206"/>
      <c r="D20" s="207"/>
      <c r="E20" s="60"/>
      <c r="G20" s="2"/>
      <c r="H20" s="205" t="str">
        <f>Semestres12!$B20</f>
        <v>DCO D</v>
      </c>
      <c r="I20" s="206"/>
      <c r="J20" s="207"/>
      <c r="K20" s="60"/>
      <c r="M20" s="2"/>
      <c r="T20" s="73" t="s">
        <v>10</v>
      </c>
    </row>
    <row r="21" spans="2:20" x14ac:dyDescent="0.2">
      <c r="B21" s="74"/>
      <c r="C21" s="62"/>
      <c r="D21" s="63"/>
      <c r="E21" s="64"/>
      <c r="G21" s="2"/>
      <c r="H21" s="61"/>
      <c r="I21" s="62"/>
      <c r="J21" s="63"/>
      <c r="K21" s="64"/>
      <c r="M21" s="2"/>
      <c r="T21" s="73" t="s">
        <v>11</v>
      </c>
    </row>
    <row r="22" spans="2:20" ht="13.5" thickBot="1" x14ac:dyDescent="0.25">
      <c r="B22" s="65"/>
      <c r="C22" s="66"/>
      <c r="D22" s="67"/>
      <c r="E22" s="68"/>
      <c r="G22" s="2"/>
      <c r="H22" s="65"/>
      <c r="I22" s="66"/>
      <c r="J22" s="67"/>
      <c r="K22" s="68"/>
      <c r="M22" s="2"/>
      <c r="T22" s="73" t="s">
        <v>12</v>
      </c>
    </row>
    <row r="23" spans="2:20" ht="13.5" thickBot="1" x14ac:dyDescent="0.25">
      <c r="B23" s="69"/>
      <c r="C23" s="70"/>
      <c r="D23" s="71"/>
      <c r="E23" s="72" t="str">
        <f>IF(ISERROR(AVERAGE(DCODS1)),"",MROUND(AVERAGE(DCODS1),0.5))</f>
        <v/>
      </c>
      <c r="G23" s="2"/>
      <c r="H23" s="69"/>
      <c r="I23" s="70"/>
      <c r="J23" s="71"/>
      <c r="K23" s="72" t="str">
        <f>IF(ISERROR(AVERAGE(DCODS2)),"",MROUND(AVERAGE(DCODS2),0.5))</f>
        <v/>
      </c>
      <c r="M23" s="2"/>
    </row>
    <row r="24" spans="2:20" x14ac:dyDescent="0.2">
      <c r="B24" s="211" t="s">
        <v>39</v>
      </c>
      <c r="C24" s="212"/>
      <c r="D24" s="213"/>
      <c r="E24" s="60"/>
      <c r="G24" s="2"/>
      <c r="H24" s="211" t="str">
        <f>Semestres12!$B24</f>
        <v>DCO F</v>
      </c>
      <c r="I24" s="212"/>
      <c r="J24" s="213"/>
      <c r="K24" s="60"/>
      <c r="M24" s="2"/>
    </row>
    <row r="25" spans="2:20" x14ac:dyDescent="0.2">
      <c r="B25" s="141"/>
      <c r="C25" s="142"/>
      <c r="D25" s="143"/>
      <c r="E25" s="64"/>
      <c r="G25" s="2"/>
      <c r="H25" s="141"/>
      <c r="I25" s="142"/>
      <c r="J25" s="143"/>
      <c r="K25" s="64"/>
      <c r="M25" s="2"/>
    </row>
    <row r="26" spans="2:20" ht="13.5" thickBot="1" x14ac:dyDescent="0.25">
      <c r="B26" s="144"/>
      <c r="C26" s="145"/>
      <c r="D26" s="146"/>
      <c r="E26" s="68"/>
      <c r="G26" s="2"/>
      <c r="H26" s="144"/>
      <c r="I26" s="145"/>
      <c r="J26" s="146"/>
      <c r="K26" s="68"/>
      <c r="M26" s="2"/>
    </row>
    <row r="27" spans="2:20" ht="13.5" thickBot="1" x14ac:dyDescent="0.25">
      <c r="B27" s="147"/>
      <c r="C27" s="148"/>
      <c r="D27" s="149"/>
      <c r="E27" s="150" t="str">
        <f>IF(ISERROR(AVERAGE(DCOFS1)),"",MROUND(AVERAGE(DCOFS1),0.5))</f>
        <v/>
      </c>
      <c r="G27" s="2"/>
      <c r="H27" s="147"/>
      <c r="I27" s="148"/>
      <c r="J27" s="149"/>
      <c r="K27" s="150" t="str">
        <f>IF(ISERROR(AVERAGE(DCOFS2)),"",MROUND(AVERAGE(DCOFS2),0.5))</f>
        <v/>
      </c>
      <c r="M27" s="2"/>
    </row>
    <row r="28" spans="2:20" ht="13.5" thickBot="1" x14ac:dyDescent="0.25"/>
    <row r="29" spans="2:20" ht="13.5" thickBot="1" x14ac:dyDescent="0.25">
      <c r="B29" s="198" t="s">
        <v>4</v>
      </c>
      <c r="C29" s="199"/>
      <c r="D29" s="199"/>
      <c r="E29" s="200"/>
      <c r="H29" s="198" t="s">
        <v>5</v>
      </c>
      <c r="I29" s="199"/>
      <c r="J29" s="199"/>
      <c r="K29" s="200"/>
    </row>
    <row r="30" spans="2:20" ht="13.5" thickBot="1" x14ac:dyDescent="0.25">
      <c r="B30" s="56"/>
      <c r="C30" s="56"/>
      <c r="D30" s="56"/>
      <c r="E30" s="56"/>
      <c r="H30" s="56"/>
      <c r="I30" s="56"/>
      <c r="J30" s="56"/>
      <c r="K30" s="56"/>
    </row>
    <row r="31" spans="2:20" ht="24.75" customHeight="1" thickBot="1" x14ac:dyDescent="0.25">
      <c r="B31" s="208" t="s">
        <v>15</v>
      </c>
      <c r="C31" s="209"/>
      <c r="D31" s="210"/>
      <c r="E31" s="57" t="str">
        <f>IF(ISERROR(AVERAGE(DCOAMOYS1,DCOBMOYS1,DCOCMOYS1,DCODMOYS1:DCOFMOYS1)),"",MROUND(AVERAGE(DCOAMOYS1,DCOBMOYS1,DCOCMOYS1,DCODMOYS1,DCOFMOYS1),0.5))</f>
        <v/>
      </c>
      <c r="G31" s="36"/>
      <c r="H31" s="208" t="s">
        <v>15</v>
      </c>
      <c r="I31" s="209"/>
      <c r="J31" s="210"/>
      <c r="K31" s="57" t="str">
        <f>IF(ISERROR(AVERAGE(DCOAMOYS2,DCOBMOYS2,DCOCMOYS2,DCODMOYS2,DCOFMOYS2)),"",MROUND(AVERAGE(DCOAMOYS2,DCOBMOYS2,DCOCMOYS2,DCODMOYS2,DCOFMOYS2),0.5))</f>
        <v/>
      </c>
      <c r="M31" s="36"/>
      <c r="O31" s="36"/>
    </row>
    <row r="32" spans="2:20" x14ac:dyDescent="0.2">
      <c r="B32" s="56"/>
      <c r="C32" s="56"/>
      <c r="D32" s="56"/>
      <c r="E32" s="58"/>
      <c r="H32" s="56"/>
      <c r="I32" s="56"/>
      <c r="J32" s="56"/>
      <c r="K32" s="58"/>
    </row>
    <row r="33" spans="2:18" ht="13.5" thickBot="1" x14ac:dyDescent="0.25"/>
    <row r="34" spans="2:18" x14ac:dyDescent="0.2">
      <c r="B34" s="184" t="s">
        <v>28</v>
      </c>
      <c r="C34" s="185"/>
      <c r="D34" s="186"/>
      <c r="E34" s="140"/>
      <c r="G34" s="2"/>
      <c r="H34" s="184" t="str">
        <f>Semestres12!$B34</f>
        <v>ECG</v>
      </c>
      <c r="I34" s="185"/>
      <c r="J34" s="186"/>
      <c r="K34" s="140"/>
      <c r="M34" s="2"/>
    </row>
    <row r="35" spans="2:18" x14ac:dyDescent="0.2">
      <c r="B35" s="75"/>
      <c r="C35" s="76"/>
      <c r="D35" s="77"/>
      <c r="E35" s="64"/>
      <c r="G35" s="2"/>
      <c r="H35" s="75"/>
      <c r="I35" s="76"/>
      <c r="J35" s="77"/>
      <c r="K35" s="64"/>
      <c r="M35" s="2"/>
    </row>
    <row r="36" spans="2:18" ht="13.5" thickBot="1" x14ac:dyDescent="0.25">
      <c r="B36" s="78"/>
      <c r="C36" s="79"/>
      <c r="D36" s="80"/>
      <c r="E36" s="68"/>
      <c r="G36" s="2"/>
      <c r="H36" s="78"/>
      <c r="I36" s="79"/>
      <c r="J36" s="80"/>
      <c r="K36" s="68"/>
      <c r="M36" s="2"/>
    </row>
    <row r="37" spans="2:18" ht="13.5" thickBot="1" x14ac:dyDescent="0.25">
      <c r="B37" s="81"/>
      <c r="C37" s="82"/>
      <c r="D37" s="83"/>
      <c r="E37" s="84" t="str">
        <f>IF(ISERROR(AVERAGE(ECGS1)),"",MROUND(AVERAGE(ECGS1),0.5))</f>
        <v/>
      </c>
      <c r="G37" s="2"/>
      <c r="H37" s="81"/>
      <c r="I37" s="82"/>
      <c r="J37" s="83"/>
      <c r="K37" s="84" t="str">
        <f>IF(ISERROR(AVERAGE(ECGS2)),"",MROUND(AVERAGE(ECGS2),0.5))</f>
        <v/>
      </c>
      <c r="M37" s="2"/>
    </row>
    <row r="39" spans="2:18" ht="12.75" customHeight="1" x14ac:dyDescent="0.2">
      <c r="B39" s="197" t="s">
        <v>13</v>
      </c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</row>
    <row r="42" spans="2:18" ht="75.75" customHeight="1" x14ac:dyDescent="1.2"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</row>
  </sheetData>
  <sheetProtection sheet="1" selectLockedCells="1"/>
  <dataConsolidate/>
  <mergeCells count="21">
    <mergeCell ref="B39:R39"/>
    <mergeCell ref="B7:D7"/>
    <mergeCell ref="H7:J7"/>
    <mergeCell ref="B29:E29"/>
    <mergeCell ref="H29:K29"/>
    <mergeCell ref="H16:J16"/>
    <mergeCell ref="H12:J12"/>
    <mergeCell ref="H8:J8"/>
    <mergeCell ref="B20:D20"/>
    <mergeCell ref="H20:J20"/>
    <mergeCell ref="B31:D31"/>
    <mergeCell ref="H31:J31"/>
    <mergeCell ref="B24:D24"/>
    <mergeCell ref="H24:J24"/>
    <mergeCell ref="B1:Q1"/>
    <mergeCell ref="B34:D34"/>
    <mergeCell ref="H34:J34"/>
    <mergeCell ref="B8:D8"/>
    <mergeCell ref="B12:D12"/>
    <mergeCell ref="B16:D16"/>
    <mergeCell ref="B3:Q3"/>
  </mergeCells>
  <phoneticPr fontId="4" type="noConversion"/>
  <conditionalFormatting sqref="E31 K31">
    <cfRule type="cellIs" dxfId="18" priority="6" stopIfTrue="1" operator="lessThan">
      <formula>4</formula>
    </cfRule>
  </conditionalFormatting>
  <conditionalFormatting sqref="G31 M31 O31">
    <cfRule type="cellIs" dxfId="17" priority="7" stopIfTrue="1" operator="equal">
      <formula>"O"</formula>
    </cfRule>
    <cfRule type="cellIs" dxfId="16" priority="8" stopIfTrue="1" operator="equal">
      <formula>"P"</formula>
    </cfRule>
  </conditionalFormatting>
  <dataValidations count="1">
    <dataValidation type="list" allowBlank="1" showErrorMessage="1" errorTitle="Erreur" error="Seule des notes au demi point de 1 à 6 peuvent être saisies dans les cellules de notes" sqref="B9:D11 H9:J11 B35:D37 H17:J19 B21:D23 B17:D19 H13:J15 B13:D15 H35:J37 H21:J23 B25:D27 H25:J27" xr:uid="{00000000-0002-0000-0000-000000000000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44"/>
  <sheetViews>
    <sheetView showGridLines="0" showZeros="0" topLeftCell="A5" zoomScale="115" zoomScaleNormal="115" workbookViewId="0">
      <selection activeCell="B9" sqref="B9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9" width="6" customWidth="1"/>
    <col min="20" max="20" width="0" hidden="1" customWidth="1"/>
  </cols>
  <sheetData>
    <row r="1" spans="1:20" ht="21" x14ac:dyDescent="0.2">
      <c r="B1" s="181" t="str">
        <f>Semestres12!B1</f>
        <v>Assistant-e socio-éducatif/ve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3"/>
    </row>
    <row r="2" spans="1:20" x14ac:dyDescent="0.2">
      <c r="A2" s="120"/>
    </row>
    <row r="3" spans="1:20" ht="15" x14ac:dyDescent="0.2">
      <c r="B3" s="221" t="str">
        <f>Semestres12!B3</f>
        <v xml:space="preserve">Nom, prénom de l'étudiant-e : </v>
      </c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</row>
    <row r="4" spans="1:20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20" ht="13.5" thickBot="1" x14ac:dyDescent="0.25"/>
    <row r="7" spans="1:20" ht="13.5" thickBot="1" x14ac:dyDescent="0.25">
      <c r="B7" s="218" t="s">
        <v>2</v>
      </c>
      <c r="C7" s="219"/>
      <c r="D7" s="220"/>
      <c r="E7" s="55" t="s">
        <v>3</v>
      </c>
      <c r="H7" s="218" t="s">
        <v>7</v>
      </c>
      <c r="I7" s="219"/>
      <c r="J7" s="219"/>
      <c r="K7" s="55" t="s">
        <v>3</v>
      </c>
      <c r="P7" s="34"/>
      <c r="T7">
        <v>6</v>
      </c>
    </row>
    <row r="8" spans="1:20" ht="13.5" thickBot="1" x14ac:dyDescent="0.25">
      <c r="B8" s="202" t="str">
        <f>Semestres12!$B$8</f>
        <v>DCO A</v>
      </c>
      <c r="C8" s="203"/>
      <c r="D8" s="204"/>
      <c r="E8" s="35"/>
      <c r="H8" s="202" t="str">
        <f>Semestres12!$B$8</f>
        <v>DCO A</v>
      </c>
      <c r="I8" s="203"/>
      <c r="J8" s="204"/>
      <c r="K8" s="35"/>
      <c r="T8">
        <v>5.5</v>
      </c>
    </row>
    <row r="9" spans="1:20" x14ac:dyDescent="0.2">
      <c r="B9" s="7"/>
      <c r="C9" s="8"/>
      <c r="D9" s="9"/>
      <c r="E9" s="3"/>
      <c r="G9" s="2"/>
      <c r="H9" s="46"/>
      <c r="I9" s="47"/>
      <c r="J9" s="48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49"/>
      <c r="K10" s="4"/>
      <c r="M10" s="2"/>
      <c r="T10">
        <v>4.5</v>
      </c>
    </row>
    <row r="11" spans="1:20" ht="13.5" thickBot="1" x14ac:dyDescent="0.25">
      <c r="B11" s="40"/>
      <c r="C11" s="41"/>
      <c r="D11" s="42"/>
      <c r="E11" s="37" t="str">
        <f>IF(ISERROR(AVERAGE(DCOAS3)),"",MROUND(AVERAGE(DCOAS3),0.5))</f>
        <v/>
      </c>
      <c r="F11">
        <f>IF(E11&lt;4,(4-E11)*2,0)</f>
        <v>0</v>
      </c>
      <c r="G11" s="2"/>
      <c r="H11" s="13"/>
      <c r="I11" s="14"/>
      <c r="J11" s="50"/>
      <c r="K11" s="37" t="str">
        <f>IF(ISERROR(AVERAGE(DCOAS4)),"",MROUND(AVERAGE(DCOAS4),0.5))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90" t="str">
        <f>Semestres12!$B12</f>
        <v>DCO B</v>
      </c>
      <c r="C12" s="191"/>
      <c r="D12" s="192"/>
      <c r="E12" s="35"/>
      <c r="H12" s="190" t="str">
        <f>Semestres12!$B12</f>
        <v>DCO B</v>
      </c>
      <c r="I12" s="191"/>
      <c r="J12" s="192"/>
      <c r="K12" s="35"/>
      <c r="T12">
        <v>3.5</v>
      </c>
    </row>
    <row r="13" spans="1:20" x14ac:dyDescent="0.2">
      <c r="B13" s="16"/>
      <c r="C13" s="17"/>
      <c r="D13" s="18"/>
      <c r="E13" s="3"/>
      <c r="G13" s="2"/>
      <c r="H13" s="16"/>
      <c r="I13" s="17"/>
      <c r="J13" s="18"/>
      <c r="K13" s="3"/>
      <c r="T13">
        <v>3</v>
      </c>
    </row>
    <row r="14" spans="1:20" ht="13.5" thickBot="1" x14ac:dyDescent="0.25">
      <c r="B14" s="19"/>
      <c r="C14" s="20"/>
      <c r="D14" s="21"/>
      <c r="E14" s="4"/>
      <c r="G14" s="2"/>
      <c r="H14" s="19"/>
      <c r="I14" s="20"/>
      <c r="J14" s="21"/>
      <c r="K14" s="4"/>
      <c r="T14">
        <v>2.5</v>
      </c>
    </row>
    <row r="15" spans="1:20" ht="13.5" thickBot="1" x14ac:dyDescent="0.25">
      <c r="B15" s="43"/>
      <c r="C15" s="44"/>
      <c r="D15" s="45"/>
      <c r="E15" s="38" t="str">
        <f>IF(ISERROR(AVERAGE(DCOBS3)),"",MROUND(AVERAGE(DCOBS3),0.5))</f>
        <v/>
      </c>
      <c r="F15">
        <f>IF(E15&lt;4,4-E15,0)</f>
        <v>0</v>
      </c>
      <c r="G15" s="2"/>
      <c r="H15" s="43"/>
      <c r="I15" s="44"/>
      <c r="J15" s="45"/>
      <c r="K15" s="38" t="str">
        <f>IF(ISERROR(AVERAGE(DCOBS4)),"",MROUND(AVERAGE(DCOBS4),0.5))</f>
        <v/>
      </c>
      <c r="N15" t="e">
        <f>IF(#REF!&lt;4,4-#REF!,0)</f>
        <v>#REF!</v>
      </c>
      <c r="T15">
        <v>2</v>
      </c>
    </row>
    <row r="16" spans="1:20" x14ac:dyDescent="0.2">
      <c r="B16" s="201" t="str">
        <f>Semestres12!$B16</f>
        <v>DCO C</v>
      </c>
      <c r="C16" s="194"/>
      <c r="D16" s="195"/>
      <c r="E16" s="35"/>
      <c r="H16" s="201" t="str">
        <f>Semestres12!$B16</f>
        <v>DCO C</v>
      </c>
      <c r="I16" s="194"/>
      <c r="J16" s="195"/>
      <c r="K16" s="34"/>
      <c r="T16">
        <v>1.5</v>
      </c>
    </row>
    <row r="17" spans="2:20" x14ac:dyDescent="0.2">
      <c r="B17" s="25"/>
      <c r="C17" s="26"/>
      <c r="D17" s="27"/>
      <c r="E17" s="3"/>
      <c r="G17" s="2"/>
      <c r="H17" s="25"/>
      <c r="I17" s="26"/>
      <c r="J17" s="27"/>
      <c r="K17" s="3"/>
      <c r="M17" s="2"/>
      <c r="T17">
        <v>1</v>
      </c>
    </row>
    <row r="18" spans="2:20" ht="13.5" thickBot="1" x14ac:dyDescent="0.25">
      <c r="B18" s="28"/>
      <c r="C18" s="29"/>
      <c r="D18" s="30"/>
      <c r="E18" s="4"/>
      <c r="G18" s="2"/>
      <c r="H18" s="28"/>
      <c r="I18" s="29"/>
      <c r="J18" s="30"/>
      <c r="K18" s="4"/>
      <c r="M18" s="2"/>
    </row>
    <row r="19" spans="2:20" ht="13.5" thickBot="1" x14ac:dyDescent="0.25">
      <c r="B19" s="31"/>
      <c r="C19" s="32"/>
      <c r="D19" s="53"/>
      <c r="E19" s="39" t="str">
        <f>IF(ISERROR(AVERAGE(DCOCS3)),"",MROUND(AVERAGE(DCOCS3),0.5))</f>
        <v/>
      </c>
      <c r="F19">
        <f>IF(E19&lt;4,4-E19,0)</f>
        <v>0</v>
      </c>
      <c r="G19" s="2"/>
      <c r="H19" s="31"/>
      <c r="I19" s="32"/>
      <c r="J19" s="53"/>
      <c r="K19" s="39" t="str">
        <f>IF(ISERROR(AVERAGE(DCOCS4)),"",MROUND(AVERAGE(DCOCS4),0.5))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205" t="str">
        <f>Semestres12!$B20</f>
        <v>DCO D</v>
      </c>
      <c r="C20" s="206"/>
      <c r="D20" s="207"/>
      <c r="E20" s="60"/>
      <c r="G20" s="2"/>
      <c r="H20" s="205" t="str">
        <f>Semestres12!$B20</f>
        <v>DCO D</v>
      </c>
      <c r="I20" s="206"/>
      <c r="J20" s="207"/>
      <c r="K20" s="60"/>
    </row>
    <row r="21" spans="2:20" x14ac:dyDescent="0.2">
      <c r="B21" s="74"/>
      <c r="C21" s="62"/>
      <c r="D21" s="63"/>
      <c r="E21" s="64"/>
      <c r="G21" s="2"/>
      <c r="H21" s="61"/>
      <c r="I21" s="62"/>
      <c r="J21" s="63"/>
      <c r="K21" s="64"/>
    </row>
    <row r="22" spans="2:20" ht="13.5" thickBot="1" x14ac:dyDescent="0.25">
      <c r="B22" s="65"/>
      <c r="C22" s="66"/>
      <c r="D22" s="67"/>
      <c r="E22" s="68"/>
      <c r="G22" s="2"/>
      <c r="H22" s="65"/>
      <c r="I22" s="66"/>
      <c r="J22" s="67"/>
      <c r="K22" s="68"/>
    </row>
    <row r="23" spans="2:20" ht="13.5" thickBot="1" x14ac:dyDescent="0.25">
      <c r="B23" s="69"/>
      <c r="C23" s="70"/>
      <c r="D23" s="71"/>
      <c r="E23" s="72" t="str">
        <f>IF(ISERROR(AVERAGE(DCODS3)),"",MROUND(AVERAGE(DCODS3),0.5))</f>
        <v/>
      </c>
      <c r="G23" s="2"/>
      <c r="H23" s="69"/>
      <c r="I23" s="70"/>
      <c r="J23" s="71"/>
      <c r="K23" s="72" t="str">
        <f>IF(ISERROR(AVERAGE(DCODS4)),"",MROUND(AVERAGE(DCODS4),0.5))</f>
        <v/>
      </c>
    </row>
    <row r="24" spans="2:20" x14ac:dyDescent="0.2">
      <c r="B24" s="215" t="s">
        <v>41</v>
      </c>
      <c r="C24" s="216"/>
      <c r="D24" s="217"/>
      <c r="E24" s="60"/>
      <c r="G24" s="2"/>
      <c r="H24" s="215" t="str">
        <f>B24</f>
        <v>DCO E</v>
      </c>
      <c r="I24" s="216"/>
      <c r="J24" s="217"/>
      <c r="K24" s="60"/>
    </row>
    <row r="25" spans="2:20" x14ac:dyDescent="0.2">
      <c r="B25" s="151"/>
      <c r="C25" s="152"/>
      <c r="D25" s="153"/>
      <c r="E25" s="64"/>
      <c r="G25" s="2"/>
      <c r="H25" s="151"/>
      <c r="I25" s="152"/>
      <c r="J25" s="153"/>
      <c r="K25" s="64"/>
    </row>
    <row r="26" spans="2:20" ht="13.5" thickBot="1" x14ac:dyDescent="0.25">
      <c r="B26" s="154"/>
      <c r="C26" s="155"/>
      <c r="D26" s="156"/>
      <c r="E26" s="68"/>
      <c r="G26" s="2"/>
      <c r="H26" s="154"/>
      <c r="I26" s="155"/>
      <c r="J26" s="156"/>
      <c r="K26" s="68"/>
    </row>
    <row r="27" spans="2:20" ht="13.5" thickBot="1" x14ac:dyDescent="0.25">
      <c r="B27" s="157"/>
      <c r="C27" s="158"/>
      <c r="D27" s="159"/>
      <c r="E27" s="160" t="str">
        <f>IF(ISERROR(AVERAGE(DCOES3)),"",MROUND(AVERAGE(DCOES3),0.5))</f>
        <v/>
      </c>
      <c r="G27" s="2"/>
      <c r="H27" s="157"/>
      <c r="I27" s="158"/>
      <c r="J27" s="159"/>
      <c r="K27" s="160" t="str">
        <f>IF(ISERROR(AVERAGE(DCOES4)),"",MROUND(AVERAGE(DCOES4),0.5))</f>
        <v/>
      </c>
    </row>
    <row r="28" spans="2:20" ht="13.5" thickBot="1" x14ac:dyDescent="0.25"/>
    <row r="29" spans="2:20" ht="13.5" thickBot="1" x14ac:dyDescent="0.25">
      <c r="B29" s="198" t="s">
        <v>6</v>
      </c>
      <c r="C29" s="199"/>
      <c r="D29" s="199"/>
      <c r="E29" s="200"/>
      <c r="H29" s="198" t="s">
        <v>9</v>
      </c>
      <c r="I29" s="199"/>
      <c r="J29" s="199"/>
      <c r="K29" s="200"/>
    </row>
    <row r="30" spans="2:20" ht="13.5" thickBot="1" x14ac:dyDescent="0.25">
      <c r="B30" s="56"/>
      <c r="C30" s="56"/>
      <c r="D30" s="56"/>
      <c r="E30" s="56"/>
      <c r="H30" s="56"/>
      <c r="I30" s="56"/>
      <c r="J30" s="56"/>
      <c r="K30" s="56"/>
    </row>
    <row r="31" spans="2:20" ht="24.75" customHeight="1" thickBot="1" x14ac:dyDescent="0.25">
      <c r="B31" s="208" t="s">
        <v>15</v>
      </c>
      <c r="C31" s="209"/>
      <c r="D31" s="210"/>
      <c r="E31" s="57" t="str">
        <f>IF(ISERROR(AVERAGE(DCOAMOYS3,DCOBMOYS3,DCOCMOYS3,DCODMOYS3,DCOEMOYS3)),"",MROUND(AVERAGE(DCOAMOYS3,DCOBMOYS3,DCOCMOYS3,DCODMOYS3,DCOEMOYS3),0.5))</f>
        <v/>
      </c>
      <c r="G31" s="36"/>
      <c r="H31" s="208" t="s">
        <v>15</v>
      </c>
      <c r="I31" s="209"/>
      <c r="J31" s="210"/>
      <c r="K31" s="57" t="str">
        <f>IF(ISERROR(AVERAGE(DCOAMOYS4,DCOBMOYS4,DCOCMOYS4,DCODMOYS4,DCOEMOYS4)),"",MROUND(AVERAGE(DCOAMOYS4,DCOBMOYS4,DCOCMOYS4,DCODMOYS4,DCOEMOYS4),0.5))</f>
        <v/>
      </c>
    </row>
    <row r="32" spans="2:20" x14ac:dyDescent="0.2">
      <c r="B32" s="56"/>
      <c r="C32" s="56"/>
      <c r="D32" s="56"/>
      <c r="E32" s="58"/>
      <c r="H32" s="56"/>
      <c r="I32" s="56"/>
      <c r="J32" s="56"/>
      <c r="K32" s="58"/>
    </row>
    <row r="33" spans="1:18" ht="13.5" thickBot="1" x14ac:dyDescent="0.25"/>
    <row r="34" spans="1:18" x14ac:dyDescent="0.2">
      <c r="B34" s="184" t="str">
        <f>Semestres12!$B34</f>
        <v>ECG</v>
      </c>
      <c r="C34" s="185"/>
      <c r="D34" s="186"/>
      <c r="E34" s="140"/>
      <c r="G34" s="2"/>
      <c r="H34" s="184" t="str">
        <f>Semestres12!$B34</f>
        <v>ECG</v>
      </c>
      <c r="I34" s="185"/>
      <c r="J34" s="186"/>
      <c r="K34" s="140"/>
    </row>
    <row r="35" spans="1:18" x14ac:dyDescent="0.2">
      <c r="B35" s="75"/>
      <c r="C35" s="76"/>
      <c r="D35" s="77"/>
      <c r="E35" s="64"/>
      <c r="G35" s="2"/>
      <c r="H35" s="75"/>
      <c r="I35" s="76"/>
      <c r="J35" s="77"/>
      <c r="K35" s="64"/>
    </row>
    <row r="36" spans="1:18" ht="13.5" thickBot="1" x14ac:dyDescent="0.25">
      <c r="B36" s="78"/>
      <c r="C36" s="79"/>
      <c r="D36" s="80"/>
      <c r="E36" s="68"/>
      <c r="G36" s="2"/>
      <c r="H36" s="78"/>
      <c r="I36" s="79"/>
      <c r="J36" s="80"/>
      <c r="K36" s="68"/>
    </row>
    <row r="37" spans="1:18" ht="13.5" thickBot="1" x14ac:dyDescent="0.25">
      <c r="B37" s="81"/>
      <c r="C37" s="82"/>
      <c r="D37" s="83"/>
      <c r="E37" s="84" t="str">
        <f>IF(ISERROR(AVERAGE(ECGS3)),"",MROUND(AVERAGE(ECGS3),0.5))</f>
        <v/>
      </c>
      <c r="G37" s="2"/>
      <c r="H37" s="81"/>
      <c r="I37" s="82"/>
      <c r="J37" s="83"/>
      <c r="K37" s="84" t="str">
        <f>IF(ISERROR(AVERAGE(ECGS4)),"",MROUND(AVERAGE(ECGS4),0.5))</f>
        <v/>
      </c>
    </row>
    <row r="39" spans="1:18" ht="15" customHeight="1" x14ac:dyDescent="0.2">
      <c r="A39" s="54"/>
      <c r="B39" s="197" t="s">
        <v>13</v>
      </c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</row>
    <row r="40" spans="1:18" x14ac:dyDescent="0.2">
      <c r="B40" s="214" t="str">
        <f>IF(_LN2="Choisir langue 2*","* Cliquer sur la cellule, dérouler la liste et sélectionner la langue","")</f>
        <v/>
      </c>
      <c r="C40" s="214"/>
      <c r="D40" s="214"/>
      <c r="E40" s="214"/>
      <c r="F40" s="214"/>
      <c r="G40" s="214"/>
      <c r="H40" s="214"/>
      <c r="I40" s="214"/>
      <c r="J40" s="214"/>
      <c r="K40" s="214"/>
      <c r="P40" s="34"/>
    </row>
    <row r="41" spans="1:18" ht="14.25" x14ac:dyDescent="0.2">
      <c r="B41" s="6"/>
    </row>
    <row r="44" spans="1:18" ht="87.75" customHeight="1" x14ac:dyDescent="1.2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</row>
  </sheetData>
  <sheetProtection sheet="1" selectLockedCells="1"/>
  <dataConsolidate/>
  <mergeCells count="22">
    <mergeCell ref="B1:Q1"/>
    <mergeCell ref="B7:D7"/>
    <mergeCell ref="H7:J7"/>
    <mergeCell ref="B12:D12"/>
    <mergeCell ref="H12:J12"/>
    <mergeCell ref="B3:Q3"/>
    <mergeCell ref="H34:J34"/>
    <mergeCell ref="H16:J16"/>
    <mergeCell ref="H8:J8"/>
    <mergeCell ref="B34:D34"/>
    <mergeCell ref="B40:K40"/>
    <mergeCell ref="B8:D8"/>
    <mergeCell ref="B20:D20"/>
    <mergeCell ref="H20:J20"/>
    <mergeCell ref="B39:R39"/>
    <mergeCell ref="B29:E29"/>
    <mergeCell ref="H29:K29"/>
    <mergeCell ref="B31:D31"/>
    <mergeCell ref="H31:J31"/>
    <mergeCell ref="B16:D16"/>
    <mergeCell ref="B24:D24"/>
    <mergeCell ref="H24:J24"/>
  </mergeCells>
  <phoneticPr fontId="4" type="noConversion"/>
  <conditionalFormatting sqref="B40:K40">
    <cfRule type="cellIs" priority="18" stopIfTrue="1" operator="equal">
      <formula>""</formula>
    </cfRule>
    <cfRule type="cellIs" dxfId="15" priority="19" stopIfTrue="1" operator="notEqual">
      <formula>""</formula>
    </cfRule>
  </conditionalFormatting>
  <conditionalFormatting sqref="E31 K31">
    <cfRule type="cellIs" dxfId="14" priority="1" stopIfTrue="1" operator="lessThan">
      <formula>4</formula>
    </cfRule>
  </conditionalFormatting>
  <conditionalFormatting sqref="G31">
    <cfRule type="cellIs" dxfId="13" priority="2" stopIfTrue="1" operator="equal">
      <formula>"O"</formula>
    </cfRule>
    <cfRule type="cellIs" dxfId="12" priority="3" stopIfTrue="1" operator="equal">
      <formula>"P"</formula>
    </cfRule>
  </conditionalFormatting>
  <dataValidations count="2">
    <dataValidation type="list" allowBlank="1" showInputMessage="1" showErrorMessage="1" sqref="B9:D11 B13:D15 B17:D19 B21:D23 H35:J37 H9:J11 H13:J15 H17:J19 B35:D37 H21:J23" xr:uid="{7EDA7A7B-162B-49BF-A601-3253AD6E344B}">
      <formula1>$T$7:$T$17</formula1>
    </dataValidation>
    <dataValidation type="list" allowBlank="1" showErrorMessage="1" errorTitle="Erreur" error="Seule des notes au demi point de 1 à 6 peuvent être saisies dans les cellules de notes" sqref="B25:D27 H25:J27" xr:uid="{8DE824F1-E812-4E8D-82BD-EFF33CFA2847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B9AE3-4F8A-4A33-90BC-185CB9A7B669}">
  <sheetPr>
    <pageSetUpPr fitToPage="1"/>
  </sheetPr>
  <dimension ref="A1:T38"/>
  <sheetViews>
    <sheetView showGridLines="0" showZeros="0" topLeftCell="A3" zoomScale="115" zoomScaleNormal="115" workbookViewId="0">
      <selection activeCell="B9" sqref="B9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9" width="6" customWidth="1"/>
    <col min="20" max="20" width="0" hidden="1" customWidth="1"/>
  </cols>
  <sheetData>
    <row r="1" spans="1:20" ht="21" x14ac:dyDescent="0.2">
      <c r="B1" s="181" t="str">
        <f>Semestres12!B1</f>
        <v>Assistant-e socio-éducatif/ve</v>
      </c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3"/>
    </row>
    <row r="2" spans="1:20" x14ac:dyDescent="0.2">
      <c r="A2" s="120"/>
    </row>
    <row r="3" spans="1:20" ht="15" x14ac:dyDescent="0.2">
      <c r="B3" s="221" t="str">
        <f>Semestres12!B3</f>
        <v xml:space="preserve">Nom, prénom de l'étudiant-e : </v>
      </c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</row>
    <row r="4" spans="1:20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20" ht="13.5" thickBot="1" x14ac:dyDescent="0.25"/>
    <row r="7" spans="1:20" ht="13.5" thickBot="1" x14ac:dyDescent="0.25">
      <c r="B7" s="218" t="s">
        <v>31</v>
      </c>
      <c r="C7" s="219"/>
      <c r="D7" s="220"/>
      <c r="E7" s="55" t="s">
        <v>3</v>
      </c>
      <c r="H7" s="218" t="s">
        <v>32</v>
      </c>
      <c r="I7" s="219"/>
      <c r="J7" s="219"/>
      <c r="K7" s="55" t="s">
        <v>3</v>
      </c>
      <c r="P7" s="34"/>
      <c r="T7">
        <v>6</v>
      </c>
    </row>
    <row r="8" spans="1:20" ht="13.5" thickBot="1" x14ac:dyDescent="0.25">
      <c r="B8" s="202" t="str">
        <f>Semestres12!$B$8</f>
        <v>DCO A</v>
      </c>
      <c r="C8" s="203"/>
      <c r="D8" s="204"/>
      <c r="E8" s="35"/>
      <c r="H8" s="202" t="str">
        <f>Semestres12!$B$8</f>
        <v>DCO A</v>
      </c>
      <c r="I8" s="203"/>
      <c r="J8" s="204"/>
      <c r="K8" s="35"/>
      <c r="T8">
        <v>5.5</v>
      </c>
    </row>
    <row r="9" spans="1:20" x14ac:dyDescent="0.2">
      <c r="B9" s="7"/>
      <c r="C9" s="8"/>
      <c r="D9" s="9"/>
      <c r="E9" s="3"/>
      <c r="G9" s="2"/>
      <c r="H9" s="46"/>
      <c r="I9" s="47"/>
      <c r="J9" s="48"/>
      <c r="K9" s="3"/>
      <c r="M9" s="2"/>
      <c r="T9">
        <v>5</v>
      </c>
    </row>
    <row r="10" spans="1:20" ht="13.5" thickBot="1" x14ac:dyDescent="0.25">
      <c r="B10" s="10"/>
      <c r="C10" s="11"/>
      <c r="D10" s="12"/>
      <c r="E10" s="4"/>
      <c r="G10" s="2"/>
      <c r="H10" s="10"/>
      <c r="I10" s="11"/>
      <c r="J10" s="49"/>
      <c r="K10" s="4"/>
      <c r="M10" s="2"/>
      <c r="T10">
        <v>4.5</v>
      </c>
    </row>
    <row r="11" spans="1:20" ht="13.5" thickBot="1" x14ac:dyDescent="0.25">
      <c r="B11" s="40"/>
      <c r="C11" s="41"/>
      <c r="D11" s="42"/>
      <c r="E11" s="37" t="str">
        <f>IF(ISERROR(AVERAGE(DCOAS5)),"",MROUND(AVERAGE(DCOAS5),0.5))</f>
        <v/>
      </c>
      <c r="F11">
        <f>IF(E11&lt;4,(4-E11)*2,0)</f>
        <v>0</v>
      </c>
      <c r="G11" s="2"/>
      <c r="H11" s="13"/>
      <c r="I11" s="14"/>
      <c r="J11" s="50"/>
      <c r="K11" s="37" t="str">
        <f>IF(ISERROR(AVERAGE(DCOAS6)),"",MROUND(AVERAGE(DCOAS6),0.5))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215" t="s">
        <v>41</v>
      </c>
      <c r="C12" s="216"/>
      <c r="D12" s="217"/>
      <c r="E12" s="35"/>
      <c r="H12" s="215" t="str">
        <f>B12</f>
        <v>DCO E</v>
      </c>
      <c r="I12" s="216"/>
      <c r="J12" s="217"/>
      <c r="K12" s="35"/>
      <c r="T12">
        <v>3.5</v>
      </c>
    </row>
    <row r="13" spans="1:20" x14ac:dyDescent="0.2">
      <c r="B13" s="161"/>
      <c r="C13" s="162"/>
      <c r="D13" s="163"/>
      <c r="E13" s="3"/>
      <c r="G13" s="2"/>
      <c r="H13" s="161"/>
      <c r="I13" s="162"/>
      <c r="J13" s="163"/>
      <c r="K13" s="3"/>
      <c r="T13">
        <v>3</v>
      </c>
    </row>
    <row r="14" spans="1:20" ht="13.5" thickBot="1" x14ac:dyDescent="0.25">
      <c r="B14" s="164"/>
      <c r="C14" s="165"/>
      <c r="D14" s="166"/>
      <c r="E14" s="4"/>
      <c r="G14" s="2"/>
      <c r="H14" s="164"/>
      <c r="I14" s="165"/>
      <c r="J14" s="166"/>
      <c r="K14" s="4"/>
      <c r="T14">
        <v>2.5</v>
      </c>
    </row>
    <row r="15" spans="1:20" ht="13.5" thickBot="1" x14ac:dyDescent="0.25">
      <c r="B15" s="167"/>
      <c r="C15" s="168"/>
      <c r="D15" s="169"/>
      <c r="E15" s="170" t="str">
        <f>IF(ISERROR(AVERAGE(DCOES5)),"",MROUND(AVERAGE(DCOES5),0.5))</f>
        <v/>
      </c>
      <c r="F15">
        <f>IF(E15&lt;4,4-E15,0)</f>
        <v>0</v>
      </c>
      <c r="G15" s="2"/>
      <c r="H15" s="167"/>
      <c r="I15" s="168"/>
      <c r="J15" s="169"/>
      <c r="K15" s="170" t="str">
        <f>IF(ISERROR(AVERAGE(DCOES6)),"",MROUND(AVERAGE(DCOES6),0.5))</f>
        <v/>
      </c>
      <c r="N15" t="e">
        <f>IF(#REF!&lt;4,4-#REF!,0)</f>
        <v>#REF!</v>
      </c>
      <c r="T15">
        <v>2</v>
      </c>
    </row>
    <row r="16" spans="1:20" x14ac:dyDescent="0.2">
      <c r="B16" s="211" t="s">
        <v>39</v>
      </c>
      <c r="C16" s="225"/>
      <c r="D16" s="226"/>
      <c r="E16" s="35"/>
      <c r="H16" s="227" t="str">
        <f>B16</f>
        <v>DCO F</v>
      </c>
      <c r="I16" s="225"/>
      <c r="J16" s="226"/>
      <c r="K16" s="34"/>
      <c r="T16">
        <v>1.5</v>
      </c>
    </row>
    <row r="17" spans="2:20" x14ac:dyDescent="0.2">
      <c r="B17" s="171"/>
      <c r="C17" s="172"/>
      <c r="D17" s="173"/>
      <c r="E17" s="3"/>
      <c r="G17" s="2"/>
      <c r="H17" s="171"/>
      <c r="I17" s="172"/>
      <c r="J17" s="173"/>
      <c r="K17" s="3"/>
      <c r="M17" s="2"/>
      <c r="T17">
        <v>1</v>
      </c>
    </row>
    <row r="18" spans="2:20" ht="13.5" thickBot="1" x14ac:dyDescent="0.25">
      <c r="B18" s="174"/>
      <c r="C18" s="175"/>
      <c r="D18" s="176"/>
      <c r="E18" s="4"/>
      <c r="G18" s="2"/>
      <c r="H18" s="174"/>
      <c r="I18" s="175"/>
      <c r="J18" s="176"/>
      <c r="K18" s="4"/>
      <c r="M18" s="2"/>
    </row>
    <row r="19" spans="2:20" ht="13.5" thickBot="1" x14ac:dyDescent="0.25">
      <c r="B19" s="177"/>
      <c r="C19" s="178"/>
      <c r="D19" s="179"/>
      <c r="E19" s="180" t="str">
        <f>IF(ISERROR(AVERAGE(DCOFS5)),"",MROUND(AVERAGE(DCOFS5),0.5))</f>
        <v/>
      </c>
      <c r="F19">
        <f>IF(E19&lt;4,4-E19,0)</f>
        <v>0</v>
      </c>
      <c r="G19" s="2"/>
      <c r="H19" s="177"/>
      <c r="I19" s="178"/>
      <c r="J19" s="179"/>
      <c r="K19" s="180" t="str">
        <f>IF(ISERROR(AVERAGE(DCOFS6)),"",MROUND(AVERAGE(DCOFS6),0.5))</f>
        <v/>
      </c>
      <c r="L19">
        <f>IF(K19&lt;4,4-K19,0)</f>
        <v>0</v>
      </c>
      <c r="M19" s="2"/>
      <c r="N19" t="e">
        <f>IF(#REF!&lt;4,4-#REF!,0)</f>
        <v>#REF!</v>
      </c>
    </row>
    <row r="20" spans="2:20" ht="13.5" thickBot="1" x14ac:dyDescent="0.25"/>
    <row r="21" spans="2:20" ht="13.5" thickBot="1" x14ac:dyDescent="0.25">
      <c r="B21" s="198" t="s">
        <v>29</v>
      </c>
      <c r="C21" s="199"/>
      <c r="D21" s="199"/>
      <c r="E21" s="200"/>
      <c r="H21" s="198" t="s">
        <v>30</v>
      </c>
      <c r="I21" s="199"/>
      <c r="J21" s="199"/>
      <c r="K21" s="200"/>
    </row>
    <row r="22" spans="2:20" ht="13.5" thickBot="1" x14ac:dyDescent="0.25">
      <c r="B22" s="56"/>
      <c r="C22" s="56"/>
      <c r="D22" s="56"/>
      <c r="E22" s="56"/>
      <c r="H22" s="56"/>
      <c r="I22" s="56"/>
      <c r="J22" s="56"/>
      <c r="K22" s="56"/>
    </row>
    <row r="23" spans="2:20" ht="24.75" customHeight="1" thickBot="1" x14ac:dyDescent="0.25">
      <c r="B23" s="208" t="s">
        <v>15</v>
      </c>
      <c r="C23" s="209"/>
      <c r="D23" s="210"/>
      <c r="E23" s="57" t="str">
        <f>IF(ISERROR(AVERAGE(DCOAMOYS5,DCOEMOYS5,DCOFMOYS5)),"",MROUND(AVERAGE(DCOAMOYS5,DCOEMOYS5,DCOFMOYS5),0.5))</f>
        <v/>
      </c>
      <c r="G23" s="36"/>
      <c r="H23" s="208" t="s">
        <v>15</v>
      </c>
      <c r="I23" s="209"/>
      <c r="J23" s="210"/>
      <c r="K23" s="57" t="str">
        <f>IF(ISERROR(AVERAGE(DCOAMOYS6,DCOEMOYS6,DCOFMOYS6)),"",MROUND(AVERAGE(DCOAMOYS6,DCOEMOYS6,DCOFMOYS6),0.5))</f>
        <v/>
      </c>
    </row>
    <row r="24" spans="2:20" x14ac:dyDescent="0.2">
      <c r="B24" s="56"/>
      <c r="C24" s="56"/>
      <c r="D24" s="56"/>
      <c r="E24" s="58"/>
      <c r="H24" s="56"/>
      <c r="I24" s="56"/>
      <c r="J24" s="56"/>
      <c r="K24" s="58"/>
    </row>
    <row r="25" spans="2:20" ht="13.5" thickBot="1" x14ac:dyDescent="0.25"/>
    <row r="26" spans="2:20" x14ac:dyDescent="0.2">
      <c r="H26" s="184" t="s">
        <v>28</v>
      </c>
      <c r="I26" s="185"/>
      <c r="J26" s="186"/>
      <c r="K26" s="64"/>
    </row>
    <row r="27" spans="2:20" x14ac:dyDescent="0.2">
      <c r="H27" s="75"/>
      <c r="I27" s="76"/>
      <c r="J27" s="77"/>
      <c r="K27" s="64"/>
    </row>
    <row r="28" spans="2:20" ht="13.5" thickBot="1" x14ac:dyDescent="0.25">
      <c r="H28" s="78"/>
      <c r="I28" s="79"/>
      <c r="J28" s="80"/>
      <c r="K28" s="68"/>
    </row>
    <row r="29" spans="2:20" ht="13.5" thickBot="1" x14ac:dyDescent="0.25">
      <c r="B29" s="222" t="s">
        <v>16</v>
      </c>
      <c r="C29" s="223"/>
      <c r="D29" s="224"/>
      <c r="E29" s="121"/>
      <c r="H29" s="81"/>
      <c r="I29" s="82"/>
      <c r="J29" s="83"/>
      <c r="K29" s="84" t="str">
        <f>IF(ISERROR(AVERAGE(ECGS6)),"",MROUND(AVERAGE(ECGS6),0.5))</f>
        <v/>
      </c>
    </row>
    <row r="31" spans="2:20" ht="15" x14ac:dyDescent="0.2">
      <c r="B31" s="197" t="s">
        <v>13</v>
      </c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</row>
    <row r="33" spans="1:16" x14ac:dyDescent="0.2">
      <c r="A33" s="54"/>
      <c r="B33" s="228"/>
      <c r="C33" s="229"/>
      <c r="D33" s="229"/>
    </row>
    <row r="34" spans="1:16" x14ac:dyDescent="0.2">
      <c r="B34" s="214" t="str">
        <f>IF(_LN2="Choisir langue 2*","* Cliquer sur la cellule, dérouler la liste et sélectionner la langue","")</f>
        <v/>
      </c>
      <c r="C34" s="214"/>
      <c r="D34" s="214"/>
      <c r="E34" s="214"/>
      <c r="F34" s="214"/>
      <c r="G34" s="214"/>
      <c r="H34" s="214"/>
      <c r="I34" s="214"/>
      <c r="J34" s="214"/>
      <c r="K34" s="214"/>
      <c r="P34" s="34"/>
    </row>
    <row r="35" spans="1:16" ht="14.25" x14ac:dyDescent="0.2">
      <c r="B35" s="6"/>
    </row>
    <row r="38" spans="1:16" ht="87.75" customHeight="1" x14ac:dyDescent="1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</row>
  </sheetData>
  <sheetProtection sheet="1" selectLockedCells="1"/>
  <mergeCells count="19">
    <mergeCell ref="B1:Q1"/>
    <mergeCell ref="B7:D7"/>
    <mergeCell ref="H7:J7"/>
    <mergeCell ref="B8:D8"/>
    <mergeCell ref="H8:J8"/>
    <mergeCell ref="B3:Q3"/>
    <mergeCell ref="B12:D12"/>
    <mergeCell ref="H12:J12"/>
    <mergeCell ref="B16:D16"/>
    <mergeCell ref="H16:J16"/>
    <mergeCell ref="B33:D33"/>
    <mergeCell ref="B34:K34"/>
    <mergeCell ref="B21:E21"/>
    <mergeCell ref="H21:K21"/>
    <mergeCell ref="H23:J23"/>
    <mergeCell ref="B23:D23"/>
    <mergeCell ref="B31:R31"/>
    <mergeCell ref="H26:J26"/>
    <mergeCell ref="B29:D29"/>
  </mergeCells>
  <conditionalFormatting sqref="B34:K34">
    <cfRule type="cellIs" priority="14" stopIfTrue="1" operator="equal">
      <formula>""</formula>
    </cfRule>
    <cfRule type="cellIs" dxfId="11" priority="15" stopIfTrue="1" operator="notEqual">
      <formula>""</formula>
    </cfRule>
  </conditionalFormatting>
  <conditionalFormatting sqref="E23 K23">
    <cfRule type="cellIs" dxfId="10" priority="1" stopIfTrue="1" operator="lessThan">
      <formula>4</formula>
    </cfRule>
  </conditionalFormatting>
  <conditionalFormatting sqref="G23">
    <cfRule type="cellIs" dxfId="9" priority="2" stopIfTrue="1" operator="equal">
      <formula>"O"</formula>
    </cfRule>
    <cfRule type="cellIs" dxfId="8" priority="3" stopIfTrue="1" operator="equal">
      <formula>"P"</formula>
    </cfRule>
  </conditionalFormatting>
  <dataValidations count="1">
    <dataValidation type="list" allowBlank="1" showInputMessage="1" showErrorMessage="1" sqref="B9:D11 B13:D15 B17:D19 H9:J11 H13:J15 H17:J19 H27:J29 E29" xr:uid="{8EB4DF6F-EBE9-466C-8F91-1DCD82896D93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P24"/>
  <sheetViews>
    <sheetView showGridLines="0" showZeros="0" zoomScaleNormal="100" workbookViewId="0">
      <selection activeCell="K17" sqref="K17"/>
    </sheetView>
  </sheetViews>
  <sheetFormatPr baseColWidth="10" defaultColWidth="11.5703125" defaultRowHeight="12.75" x14ac:dyDescent="0.2"/>
  <cols>
    <col min="1" max="1" width="2.7109375" style="86" customWidth="1"/>
    <col min="2" max="2" width="61.7109375" style="86" customWidth="1"/>
    <col min="3" max="8" width="6.5703125" style="86" customWidth="1"/>
    <col min="9" max="9" width="12.28515625" style="86" customWidth="1"/>
    <col min="10" max="10" width="5.28515625" style="86" customWidth="1"/>
    <col min="11" max="11" width="12.28515625" style="86" customWidth="1"/>
    <col min="12" max="12" width="12.28515625" customWidth="1"/>
    <col min="13" max="13" width="1.85546875" style="86" customWidth="1"/>
    <col min="14" max="16" width="4.28515625" style="86" customWidth="1"/>
    <col min="17" max="17" width="4.28515625" style="86" hidden="1" customWidth="1"/>
    <col min="18" max="22" width="4.28515625" style="86" customWidth="1"/>
    <col min="23" max="16384" width="11.5703125" style="86"/>
  </cols>
  <sheetData>
    <row r="1" spans="1:250" s="85" customFormat="1" ht="25.15" customHeight="1" x14ac:dyDescent="0.2">
      <c r="B1" s="238" t="str">
        <f>Semestres12!B1</f>
        <v>Assistant-e socio-éducatif/ve</v>
      </c>
      <c r="C1" s="239"/>
      <c r="D1" s="239"/>
      <c r="E1" s="239"/>
      <c r="F1" s="239"/>
      <c r="G1" s="239"/>
      <c r="H1" s="239"/>
      <c r="I1" s="239"/>
      <c r="J1" s="239"/>
      <c r="K1" s="239"/>
      <c r="L1"/>
      <c r="M1" s="240" t="s">
        <v>13</v>
      </c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</row>
    <row r="2" spans="1:250" s="85" customFormat="1" ht="25.15" customHeight="1" x14ac:dyDescent="0.2">
      <c r="B2" s="86"/>
      <c r="C2" s="86"/>
      <c r="D2" s="86"/>
      <c r="E2" s="86"/>
      <c r="F2" s="86"/>
      <c r="G2" s="86"/>
      <c r="H2" s="86"/>
      <c r="I2" s="86"/>
      <c r="J2" s="86"/>
      <c r="K2" s="86"/>
      <c r="L2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</row>
    <row r="3" spans="1:250" ht="15.75" x14ac:dyDescent="0.25">
      <c r="B3" s="221" t="str">
        <f>Semestres12!B3</f>
        <v xml:space="preserve">Nom, prénom de l'étudiant-e : </v>
      </c>
      <c r="C3" s="221"/>
      <c r="D3" s="221"/>
      <c r="E3" s="221"/>
      <c r="F3" s="221"/>
      <c r="G3" s="221"/>
      <c r="H3" s="221"/>
      <c r="I3" s="221"/>
      <c r="J3" s="221"/>
      <c r="K3" s="221"/>
      <c r="M3" t="str">
        <f>IF(ISERROR(AVERAGE(ECGS1)),"",MROUND(AVERAGE(ECGS1),0.5))</f>
        <v/>
      </c>
      <c r="N3"/>
      <c r="O3"/>
      <c r="P3" s="59"/>
      <c r="R3" s="87"/>
      <c r="S3" s="87"/>
      <c r="T3" s="87"/>
      <c r="U3" s="87"/>
      <c r="V3" s="87"/>
      <c r="W3" s="87"/>
      <c r="X3" s="87"/>
      <c r="Y3" s="87"/>
      <c r="Z3" s="235"/>
      <c r="AA3" s="235"/>
      <c r="AB3" s="235"/>
      <c r="AC3" s="235"/>
      <c r="AD3" s="235"/>
      <c r="AE3" s="235"/>
      <c r="AF3" s="235"/>
      <c r="AG3" s="235"/>
      <c r="AH3" s="235"/>
      <c r="AI3" s="235"/>
      <c r="AJ3" s="235"/>
      <c r="AK3" s="235"/>
      <c r="AL3" s="235"/>
      <c r="AM3" s="235"/>
      <c r="AN3" s="235"/>
      <c r="AO3" s="235"/>
    </row>
    <row r="4" spans="1:250" ht="16.5" thickBot="1" x14ac:dyDescent="0.3">
      <c r="B4" s="89"/>
      <c r="C4" s="89"/>
      <c r="D4" s="89"/>
      <c r="E4" s="89"/>
      <c r="F4" s="89"/>
      <c r="G4" s="89"/>
      <c r="H4" s="89"/>
      <c r="I4" s="89"/>
      <c r="J4" s="87"/>
      <c r="K4" s="87"/>
      <c r="M4"/>
      <c r="N4"/>
      <c r="O4"/>
      <c r="P4"/>
      <c r="Q4" s="59"/>
      <c r="S4" s="87"/>
      <c r="T4" s="87"/>
      <c r="U4" s="87"/>
      <c r="V4" s="87"/>
      <c r="W4" s="87"/>
      <c r="X4" s="87"/>
      <c r="Y4" s="87"/>
      <c r="Z4" s="87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5"/>
      <c r="AN4" s="235"/>
      <c r="AO4" s="235"/>
      <c r="AP4" s="235"/>
      <c r="AQ4" s="235"/>
      <c r="AR4" s="235"/>
      <c r="AS4" s="235"/>
      <c r="AT4" s="235"/>
      <c r="AU4" s="235"/>
      <c r="AV4" s="235"/>
      <c r="AW4" s="235"/>
      <c r="AX4" s="235"/>
      <c r="AY4" s="235"/>
      <c r="AZ4" s="235"/>
      <c r="BA4" s="235"/>
      <c r="BB4" s="235"/>
      <c r="BC4" s="235"/>
      <c r="BD4" s="235"/>
      <c r="BE4" s="235"/>
      <c r="BF4" s="235"/>
      <c r="BG4" s="235"/>
      <c r="BH4" s="235"/>
      <c r="BI4" s="235"/>
      <c r="BJ4" s="235"/>
      <c r="BK4" s="235"/>
      <c r="BL4" s="235"/>
      <c r="BM4" s="235"/>
      <c r="BN4" s="235"/>
      <c r="BO4" s="235"/>
      <c r="BP4" s="235"/>
      <c r="BQ4" s="235"/>
      <c r="BR4" s="235"/>
      <c r="BS4" s="235"/>
      <c r="BT4" s="235"/>
      <c r="BU4" s="235"/>
      <c r="BV4" s="235"/>
      <c r="BW4" s="235"/>
      <c r="BX4" s="235"/>
      <c r="BY4" s="235"/>
      <c r="BZ4" s="235"/>
      <c r="CA4" s="235"/>
      <c r="CB4" s="235"/>
      <c r="CC4" s="235"/>
      <c r="CD4" s="235"/>
      <c r="CE4" s="235"/>
      <c r="CF4" s="235"/>
      <c r="CG4" s="235"/>
      <c r="CH4" s="235"/>
      <c r="CI4" s="235"/>
      <c r="CJ4" s="235"/>
      <c r="CK4" s="235"/>
      <c r="CL4" s="235"/>
      <c r="CM4" s="235"/>
      <c r="CN4" s="235"/>
      <c r="CO4" s="235"/>
      <c r="CP4" s="235"/>
      <c r="CQ4" s="235"/>
      <c r="CR4" s="235"/>
      <c r="CS4" s="235"/>
      <c r="CT4" s="235"/>
      <c r="CU4" s="235"/>
      <c r="CV4" s="235"/>
      <c r="CW4" s="235"/>
      <c r="CX4" s="235"/>
      <c r="CY4" s="235"/>
      <c r="CZ4" s="235"/>
      <c r="DA4" s="235"/>
      <c r="DB4" s="235"/>
      <c r="DC4" s="235"/>
      <c r="DD4" s="235"/>
      <c r="DE4" s="235"/>
      <c r="DF4" s="235"/>
      <c r="DG4" s="235"/>
      <c r="DH4" s="235"/>
      <c r="DI4" s="235"/>
      <c r="DJ4" s="235"/>
      <c r="DK4" s="235"/>
      <c r="DL4" s="235"/>
      <c r="DM4" s="235"/>
      <c r="DN4" s="235"/>
      <c r="DO4" s="235"/>
      <c r="DP4" s="235"/>
      <c r="DQ4" s="235"/>
      <c r="DR4" s="235"/>
      <c r="DS4" s="235"/>
      <c r="DT4" s="235"/>
      <c r="DU4" s="235"/>
      <c r="DV4" s="235"/>
      <c r="DW4" s="235"/>
      <c r="DX4" s="235"/>
      <c r="DY4" s="235"/>
      <c r="DZ4" s="235"/>
      <c r="EA4" s="235"/>
      <c r="EB4" s="235"/>
      <c r="EC4" s="235"/>
      <c r="ED4" s="235"/>
      <c r="EE4" s="235"/>
      <c r="EF4" s="235"/>
      <c r="EG4" s="235"/>
      <c r="EH4" s="235"/>
      <c r="EI4" s="235"/>
      <c r="EJ4" s="235"/>
      <c r="EK4" s="235"/>
      <c r="EL4" s="235"/>
      <c r="EM4" s="235"/>
      <c r="EN4" s="235"/>
      <c r="EO4" s="235"/>
      <c r="EP4" s="235"/>
      <c r="EQ4" s="235"/>
      <c r="ER4" s="235"/>
      <c r="ES4" s="235"/>
      <c r="ET4" s="235"/>
      <c r="EU4" s="235"/>
      <c r="EV4" s="235"/>
      <c r="EW4" s="235"/>
      <c r="EX4" s="235"/>
      <c r="EY4" s="235"/>
      <c r="EZ4" s="235"/>
      <c r="FA4" s="235"/>
      <c r="FB4" s="235"/>
      <c r="FC4" s="235"/>
      <c r="FD4" s="235"/>
      <c r="FE4" s="235"/>
      <c r="FF4" s="235"/>
      <c r="FG4" s="235"/>
      <c r="FH4" s="235"/>
      <c r="FI4" s="235"/>
      <c r="FJ4" s="235"/>
      <c r="FK4" s="235"/>
      <c r="FL4" s="235"/>
      <c r="FM4" s="235"/>
      <c r="FN4" s="235"/>
      <c r="FO4" s="235"/>
      <c r="FP4" s="235"/>
      <c r="FQ4" s="235"/>
      <c r="FR4" s="235"/>
      <c r="FS4" s="235"/>
      <c r="FT4" s="235"/>
      <c r="FU4" s="235"/>
      <c r="FV4" s="235"/>
      <c r="FW4" s="235"/>
      <c r="FX4" s="235"/>
      <c r="FY4" s="235"/>
      <c r="FZ4" s="235"/>
      <c r="GA4" s="235"/>
      <c r="GB4" s="235"/>
      <c r="GC4" s="235"/>
      <c r="GD4" s="235"/>
      <c r="GE4" s="235"/>
      <c r="GF4" s="235"/>
      <c r="GG4" s="235"/>
      <c r="GH4" s="235"/>
      <c r="GI4" s="235"/>
      <c r="GJ4" s="235"/>
      <c r="GK4" s="235"/>
      <c r="GL4" s="235"/>
      <c r="GM4" s="235"/>
      <c r="GN4" s="235"/>
      <c r="GO4" s="235"/>
      <c r="GP4" s="235"/>
      <c r="GQ4" s="235"/>
      <c r="GR4" s="235"/>
      <c r="GS4" s="235"/>
      <c r="GT4" s="235"/>
      <c r="GU4" s="235"/>
      <c r="GV4" s="235"/>
      <c r="GW4" s="235"/>
      <c r="GX4" s="235"/>
      <c r="GY4" s="235"/>
      <c r="GZ4" s="235"/>
      <c r="HA4" s="235"/>
      <c r="HB4" s="235"/>
      <c r="HC4" s="235"/>
      <c r="HD4" s="235"/>
      <c r="HE4" s="235"/>
      <c r="HF4" s="235"/>
      <c r="HG4" s="235"/>
      <c r="HH4" s="235"/>
      <c r="HI4" s="235"/>
      <c r="HJ4" s="235"/>
      <c r="HK4" s="235"/>
      <c r="HL4" s="235"/>
      <c r="HM4" s="235"/>
      <c r="HN4" s="235"/>
      <c r="HO4" s="235"/>
      <c r="HP4" s="235"/>
      <c r="HQ4" s="235"/>
      <c r="HR4" s="235"/>
      <c r="HS4" s="235"/>
      <c r="HT4" s="235"/>
      <c r="HU4" s="235"/>
      <c r="HV4" s="235"/>
      <c r="HW4" s="235"/>
      <c r="HX4" s="235"/>
      <c r="HY4" s="235"/>
      <c r="HZ4" s="235"/>
      <c r="IA4" s="235"/>
      <c r="IB4" s="235"/>
      <c r="IC4" s="235"/>
      <c r="ID4" s="235"/>
      <c r="IE4" s="235"/>
      <c r="IF4" s="235"/>
      <c r="IG4" s="235"/>
      <c r="IH4" s="235"/>
      <c r="II4" s="235"/>
      <c r="IJ4" s="235"/>
      <c r="IK4" s="235"/>
      <c r="IL4" s="235"/>
      <c r="IM4" s="235"/>
      <c r="IN4" s="235"/>
      <c r="IO4" s="235"/>
      <c r="IP4" s="235"/>
    </row>
    <row r="5" spans="1:250" ht="15.75" x14ac:dyDescent="0.25">
      <c r="A5" s="89"/>
      <c r="B5" s="127" t="s">
        <v>33</v>
      </c>
      <c r="C5" s="236" t="s">
        <v>17</v>
      </c>
      <c r="D5" s="237"/>
      <c r="E5" s="237"/>
      <c r="F5" s="237"/>
      <c r="G5" s="122"/>
      <c r="H5" s="123"/>
      <c r="I5" s="129"/>
      <c r="J5" s="112"/>
      <c r="K5" s="233" t="s">
        <v>18</v>
      </c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</row>
    <row r="6" spans="1:250" ht="115.5" thickBot="1" x14ac:dyDescent="0.25">
      <c r="B6" s="113"/>
      <c r="C6" s="114" t="s">
        <v>19</v>
      </c>
      <c r="D6" s="114" t="s">
        <v>20</v>
      </c>
      <c r="E6" s="114" t="s">
        <v>21</v>
      </c>
      <c r="F6" s="115" t="s">
        <v>22</v>
      </c>
      <c r="G6" s="115" t="s">
        <v>34</v>
      </c>
      <c r="H6" s="115" t="s">
        <v>35</v>
      </c>
      <c r="I6" s="124" t="s">
        <v>17</v>
      </c>
      <c r="J6" s="116" t="s">
        <v>36</v>
      </c>
      <c r="K6" s="234"/>
    </row>
    <row r="7" spans="1:250" ht="15.75" thickBot="1" x14ac:dyDescent="0.25">
      <c r="B7" s="111" t="s">
        <v>45</v>
      </c>
      <c r="C7" s="97"/>
      <c r="D7" s="130"/>
      <c r="E7" s="130"/>
      <c r="F7" s="130"/>
      <c r="G7" s="130"/>
      <c r="H7" s="130"/>
      <c r="I7" s="91"/>
      <c r="J7" s="97"/>
      <c r="K7" s="98"/>
    </row>
    <row r="8" spans="1:250" ht="13.5" thickBot="1" x14ac:dyDescent="0.25">
      <c r="B8" s="117" t="s">
        <v>43</v>
      </c>
      <c r="C8" s="97"/>
      <c r="D8" s="131"/>
      <c r="E8" s="130"/>
      <c r="F8" s="130"/>
      <c r="G8" s="130"/>
      <c r="H8" s="130"/>
      <c r="I8" s="91"/>
      <c r="J8" s="92"/>
      <c r="K8" s="99"/>
      <c r="Q8" s="86">
        <v>6</v>
      </c>
    </row>
    <row r="9" spans="1:250" ht="16.5" customHeight="1" thickBot="1" x14ac:dyDescent="0.25">
      <c r="B9" s="117" t="s">
        <v>44</v>
      </c>
      <c r="C9" s="102"/>
      <c r="D9" s="93"/>
      <c r="E9" s="93"/>
      <c r="F9" s="93"/>
      <c r="G9" s="93"/>
      <c r="H9" s="94"/>
      <c r="I9" s="95"/>
      <c r="J9" s="92"/>
      <c r="K9" s="96">
        <f>ROUND(IF(SUM(J8:J9)&gt;0,SUM(J8*0.7,J9*0.3),"0.0"),1)</f>
        <v>0</v>
      </c>
      <c r="Q9" s="86">
        <v>5</v>
      </c>
    </row>
    <row r="10" spans="1:250" s="88" customFormat="1" ht="16.5" customHeight="1" thickBot="1" x14ac:dyDescent="0.25">
      <c r="B10" s="118" t="s">
        <v>46</v>
      </c>
      <c r="C10" s="125"/>
      <c r="D10" s="100"/>
      <c r="E10" s="130"/>
      <c r="F10" s="130"/>
      <c r="G10" s="130"/>
      <c r="H10" s="130"/>
      <c r="I10" s="91"/>
      <c r="J10" s="90"/>
      <c r="K10" s="90"/>
      <c r="L10"/>
      <c r="Q10" s="86">
        <v>4.5</v>
      </c>
    </row>
    <row r="11" spans="1:250" ht="15.75" customHeight="1" thickBot="1" x14ac:dyDescent="0.25">
      <c r="B11" s="119" t="s">
        <v>37</v>
      </c>
      <c r="C11" s="132" t="str">
        <f>ECGMOYS1</f>
        <v/>
      </c>
      <c r="D11" s="133" t="str">
        <f>ECGMOYS2</f>
        <v/>
      </c>
      <c r="E11" s="133" t="str">
        <f>ECGMOYS3</f>
        <v/>
      </c>
      <c r="F11" s="133" t="str">
        <f>ECGMOYS4</f>
        <v/>
      </c>
      <c r="G11" s="130"/>
      <c r="H11" s="133" t="str">
        <f>ECGMOYS6</f>
        <v/>
      </c>
      <c r="I11" s="101" t="str">
        <f>IF(SUM(C11:H11),MROUND(AVERAGE(C11:H11),0.5),"")</f>
        <v/>
      </c>
      <c r="J11" s="90"/>
      <c r="K11" s="90"/>
      <c r="Q11" s="86">
        <v>4</v>
      </c>
    </row>
    <row r="12" spans="1:250" s="88" customFormat="1" ht="15.75" customHeight="1" thickBot="1" x14ac:dyDescent="0.25">
      <c r="B12" s="128" t="s">
        <v>38</v>
      </c>
      <c r="C12" s="97"/>
      <c r="D12" s="130"/>
      <c r="E12" s="130"/>
      <c r="F12" s="130"/>
      <c r="G12" s="130"/>
      <c r="H12" s="90"/>
      <c r="I12" s="91"/>
      <c r="J12" s="139">
        <f>ECGMOYS5</f>
        <v>0</v>
      </c>
      <c r="K12" s="90"/>
      <c r="L12"/>
      <c r="Q12" s="86">
        <v>3.5</v>
      </c>
    </row>
    <row r="13" spans="1:250" ht="15.75" customHeight="1" thickBot="1" x14ac:dyDescent="0.25">
      <c r="B13" s="128" t="s">
        <v>42</v>
      </c>
      <c r="C13" s="102"/>
      <c r="D13" s="93"/>
      <c r="E13" s="93"/>
      <c r="F13" s="93"/>
      <c r="G13" s="93"/>
      <c r="H13" s="94"/>
      <c r="I13" s="95"/>
      <c r="J13" s="92"/>
      <c r="K13" s="96">
        <f>ROUND(IF(SUM(I11,J12,J13)&gt;0,AVERAGE(I11,J12,J13),"0.0"),1)</f>
        <v>0</v>
      </c>
      <c r="Q13" s="86">
        <v>3</v>
      </c>
    </row>
    <row r="14" spans="1:250" s="88" customFormat="1" ht="15.75" customHeight="1" thickBot="1" x14ac:dyDescent="0.25">
      <c r="B14" s="127" t="s">
        <v>47</v>
      </c>
      <c r="C14" s="97"/>
      <c r="D14" s="130"/>
      <c r="E14" s="130"/>
      <c r="F14" s="130"/>
      <c r="G14" s="130"/>
      <c r="H14" s="130"/>
      <c r="I14" s="91"/>
      <c r="J14" s="90"/>
      <c r="K14" s="90"/>
      <c r="L14"/>
      <c r="Q14" s="86">
        <v>2.5</v>
      </c>
    </row>
    <row r="15" spans="1:250" ht="15.75" customHeight="1" thickBot="1" x14ac:dyDescent="0.25">
      <c r="B15" s="119" t="s">
        <v>48</v>
      </c>
      <c r="C15" s="135" t="str">
        <f>Semestre1</f>
        <v/>
      </c>
      <c r="D15" s="133" t="str">
        <f>Semestre2</f>
        <v/>
      </c>
      <c r="E15" s="133" t="str">
        <f>Semestre3</f>
        <v/>
      </c>
      <c r="F15" s="134" t="str">
        <f>Semestre4</f>
        <v/>
      </c>
      <c r="G15" s="133" t="str">
        <f>Semestre5</f>
        <v/>
      </c>
      <c r="H15" s="138" t="str">
        <f>Semestre6</f>
        <v/>
      </c>
      <c r="I15" s="136" t="str">
        <f>IF(SUM(C15:H15),MROUND(AVERAGE(C15:H15),0.5),"")</f>
        <v/>
      </c>
      <c r="J15" s="90"/>
      <c r="K15" s="96" t="str">
        <f>I15</f>
        <v/>
      </c>
      <c r="Q15" s="86">
        <v>1.5</v>
      </c>
    </row>
    <row r="16" spans="1:250" ht="15.75" customHeight="1" thickBot="1" x14ac:dyDescent="0.25">
      <c r="B16" s="103"/>
      <c r="C16" s="137"/>
      <c r="D16" s="137"/>
      <c r="E16" s="137"/>
      <c r="F16" s="137"/>
      <c r="G16" s="137"/>
      <c r="H16" s="137"/>
      <c r="I16" s="103"/>
      <c r="J16" s="103"/>
      <c r="K16" s="103"/>
      <c r="Q16" s="86">
        <v>1</v>
      </c>
    </row>
    <row r="17" spans="2:11" ht="15.75" customHeight="1" thickBot="1" x14ac:dyDescent="0.25">
      <c r="B17" s="104" t="s">
        <v>49</v>
      </c>
      <c r="C17" s="105"/>
      <c r="D17" s="106"/>
      <c r="E17" s="106"/>
      <c r="F17" s="106"/>
      <c r="G17" s="106"/>
      <c r="H17" s="106"/>
      <c r="I17" s="106"/>
      <c r="J17" s="107"/>
      <c r="K17" s="241"/>
    </row>
    <row r="18" spans="2:11" ht="15.75" customHeight="1" thickBot="1" x14ac:dyDescent="0.25">
      <c r="B18" s="104" t="s">
        <v>23</v>
      </c>
      <c r="C18" s="105"/>
      <c r="D18" s="106"/>
      <c r="E18" s="106"/>
      <c r="F18" s="106"/>
      <c r="G18" s="106"/>
      <c r="H18" s="106"/>
      <c r="I18" s="106"/>
      <c r="J18" s="107"/>
      <c r="K18" s="108" t="str">
        <f>IF(ISERROR(SUM(K9*0.2,K13*0.2,K15*0.2,K17*0.4)),"",ROUND(SUM(K9*0.2,K13*0.2,K15*0.2,K17*0.4),1))</f>
        <v/>
      </c>
    </row>
    <row r="19" spans="2:11" ht="15.75" customHeight="1" thickBot="1" x14ac:dyDescent="0.25">
      <c r="B19" s="104" t="s">
        <v>24</v>
      </c>
      <c r="C19" s="230" t="str">
        <f>IF(AND(K17&gt;=4,K18&gt;=4),"réussi","pas réussi")</f>
        <v>pas réussi</v>
      </c>
      <c r="D19" s="231"/>
      <c r="E19" s="231"/>
      <c r="F19" s="231"/>
      <c r="G19" s="231"/>
      <c r="H19" s="231"/>
      <c r="I19" s="231"/>
      <c r="J19" s="231"/>
      <c r="K19" s="232"/>
    </row>
    <row r="20" spans="2:11" ht="15.75" customHeight="1" x14ac:dyDescent="0.2">
      <c r="B20" s="109"/>
      <c r="C20"/>
      <c r="D20"/>
      <c r="E20"/>
      <c r="F20"/>
      <c r="G20"/>
      <c r="H20"/>
      <c r="I20"/>
      <c r="J20"/>
      <c r="K20"/>
    </row>
    <row r="21" spans="2:11" ht="15.75" customHeight="1" x14ac:dyDescent="0.25">
      <c r="B21" s="110" t="s">
        <v>50</v>
      </c>
      <c r="C21" s="126"/>
      <c r="D21" s="126"/>
      <c r="E21" s="126"/>
      <c r="F21" s="126"/>
      <c r="G21" s="126"/>
      <c r="H21" s="126"/>
      <c r="I21" s="126"/>
      <c r="J21" s="126"/>
      <c r="K21" s="126"/>
    </row>
    <row r="22" spans="2:11" ht="15.75" customHeight="1" x14ac:dyDescent="0.2"/>
    <row r="23" spans="2:11" ht="12.75" customHeight="1" x14ac:dyDescent="0.2"/>
    <row r="24" spans="2:11" ht="12.75" customHeight="1" x14ac:dyDescent="0.2"/>
  </sheetData>
  <sheetProtection sheet="1" selectLockedCells="1"/>
  <mergeCells count="21">
    <mergeCell ref="B1:K1"/>
    <mergeCell ref="B3:K3"/>
    <mergeCell ref="M1:AA1"/>
    <mergeCell ref="AA4:AP4"/>
    <mergeCell ref="Z3:AO3"/>
    <mergeCell ref="IA4:IP4"/>
    <mergeCell ref="BW4:CL4"/>
    <mergeCell ref="CM4:DB4"/>
    <mergeCell ref="DC4:DR4"/>
    <mergeCell ref="DS4:EH4"/>
    <mergeCell ref="EI4:EX4"/>
    <mergeCell ref="EY4:FN4"/>
    <mergeCell ref="FO4:GD4"/>
    <mergeCell ref="GE4:GT4"/>
    <mergeCell ref="GU4:HJ4"/>
    <mergeCell ref="HK4:HZ4"/>
    <mergeCell ref="C19:K19"/>
    <mergeCell ref="K5:K6"/>
    <mergeCell ref="BG4:BV4"/>
    <mergeCell ref="AQ4:BF4"/>
    <mergeCell ref="C5:F5"/>
  </mergeCells>
  <conditionalFormatting sqref="C19">
    <cfRule type="containsText" dxfId="7" priority="13" operator="containsText" text="nicht bestanden">
      <formula>NOT(ISERROR(SEARCH("nicht bestanden",C19)))</formula>
    </cfRule>
  </conditionalFormatting>
  <conditionalFormatting sqref="C17:F17 I17:J17">
    <cfRule type="cellIs" dxfId="6" priority="9" operator="lessThan">
      <formula>4</formula>
    </cfRule>
  </conditionalFormatting>
  <conditionalFormatting sqref="H17">
    <cfRule type="cellIs" dxfId="5" priority="7" operator="lessThan">
      <formula>4</formula>
    </cfRule>
  </conditionalFormatting>
  <conditionalFormatting sqref="G17">
    <cfRule type="cellIs" dxfId="4" priority="5" operator="lessThan">
      <formula>4</formula>
    </cfRule>
  </conditionalFormatting>
  <conditionalFormatting sqref="K17:K18">
    <cfRule type="cellIs" dxfId="3" priority="4" operator="lessThan">
      <formula>4</formula>
    </cfRule>
  </conditionalFormatting>
  <conditionalFormatting sqref="C18:F18 I18:J18">
    <cfRule type="cellIs" dxfId="2" priority="3" operator="lessThan">
      <formula>4</formula>
    </cfRule>
  </conditionalFormatting>
  <conditionalFormatting sqref="H18">
    <cfRule type="cellIs" dxfId="1" priority="2" operator="lessThan">
      <formula>4</formula>
    </cfRule>
  </conditionalFormatting>
  <conditionalFormatting sqref="G18">
    <cfRule type="cellIs" dxfId="0" priority="1" operator="lessThan">
      <formula>4</formula>
    </cfRule>
  </conditionalFormatting>
  <dataValidations count="2">
    <dataValidation type="list" allowBlank="1" showInputMessage="1" showErrorMessage="1" sqref="J13 J9" xr:uid="{6C38B677-A06B-4FE1-9E0B-CE48397DAAB5}">
      <formula1>$Q$8:$Q$15</formula1>
    </dataValidation>
    <dataValidation type="list" allowBlank="1" showInputMessage="1" showErrorMessage="1" sqref="J8" xr:uid="{89AA49EE-02B6-474F-9844-622FB9A0CAFB}">
      <formula1>$Q$8:$Q$16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65" orientation="portrait" r:id="rId1"/>
  <headerFooter alignWithMargins="0"/>
  <drawing r:id="rId2"/>
  <legacyDrawing r:id="rId3"/>
  <picture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3 N O V r w q + 6 S k A A A A 9 g A A A B I A H A B D b 2 5 m a W c v U G F j a 2 F n Z S 5 4 b W w g o h g A K K A U A A A A A A A A A A A A A A A A A A A A A A A A A A A A h Y + x D o I w G I R f h X S n L X U x 5 K c M L A 6 S m J g Y 1 6 Y U a I R i 2 m J 5 N w c f y V c Q o 6 i b 4 9 1 9 l 9 z d r z f I p 7 6 L L s o 6 P Z g M J Z i i S B k 5 V N o 0 G R p 9 H a 9 R z m E n 5 E k 0 K p p h 4 9 L J 6 Q y 1 3 p 9 T Q k I I O K z w Y B v C K E 3 I s d z u Z a t 6 E W v j v D B S o U + r + t 9 C H A 6 v M Z z h h D L M 6 L w J y G J C q c 0 X Y H P 2 T H 9 M K M b O j 1 b x 2 s b F B s g i g b w / 8 A d Q S w M E F A A C A A g A W 3 N O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t z T l Y o i k e 4 D g A A A B E A A A A T A B w A R m 9 y b X V s Y X M v U 2 V j d G l v b j E u b S C i G A A o o B Q A A A A A A A A A A A A A A A A A A A A A A A A A A A A r T k 0 u y c z P U w i G 0 I b W A F B L A Q I t A B Q A A g A I A F t z T l a 8 K v u k p A A A A P Y A A A A S A A A A A A A A A A A A A A A A A A A A A A B D b 2 5 m a W c v U G F j a 2 F n Z S 5 4 b W x Q S w E C L Q A U A A I A C A B b c 0 5 W D 8 r p q 6 Q A A A D p A A A A E w A A A A A A A A A A A A A A A A D w A A A A W 0 N v b n R l b n R f V H l w Z X N d L n h t b F B L A Q I t A B Q A A g A I A F t z T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P G J k n P H 2 + Q a 3 7 5 l + j 3 B a k A A A A A A I A A A A A A A N m A A D A A A A A E A A A A F 3 7 N V G S j F W 7 w G V k e 6 f j 2 p A A A A A A B I A A A K A A A A A Q A A A A B j X t A J M A i 4 + k I R 6 3 e N y S n V A A A A A c l D H 0 v m X m k n e E v 3 7 v O e Z P 3 3 u E v z m Q L S H 4 B R D 5 T m 4 q V K N l p j w 3 U y z H s c Y w q 6 h u E y 9 O 9 b V O b y V q + c 8 2 V T g e S m A n 2 f E c j s j y T u B B D K k 1 n T V A t B Q A A A D 8 X s F p / q x 2 z P b J x L S n t / J U v U 8 + H w = = < / D a t a M a s h u p > 
</file>

<file path=customXml/itemProps1.xml><?xml version="1.0" encoding="utf-8"?>
<ds:datastoreItem xmlns:ds="http://schemas.openxmlformats.org/officeDocument/2006/customXml" ds:itemID="{A4B1A189-66F2-4C2E-A772-49DCE4D6128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82</vt:i4>
      </vt:variant>
    </vt:vector>
  </HeadingPairs>
  <TitlesOfParts>
    <vt:vector size="86" baseType="lpstr">
      <vt:lpstr>Semestres12</vt:lpstr>
      <vt:lpstr>Semestres34</vt:lpstr>
      <vt:lpstr>Semestres56</vt:lpstr>
      <vt:lpstr>CFC</vt:lpstr>
      <vt:lpstr>_LN2</vt:lpstr>
      <vt:lpstr>DCOAMOYS1</vt:lpstr>
      <vt:lpstr>DCOAMOYS2</vt:lpstr>
      <vt:lpstr>DCOAMOYS3</vt:lpstr>
      <vt:lpstr>DCOAMOYS4</vt:lpstr>
      <vt:lpstr>DCOAMOYS5</vt:lpstr>
      <vt:lpstr>DCOAMOYS6</vt:lpstr>
      <vt:lpstr>DCOAS1</vt:lpstr>
      <vt:lpstr>DCOAS2</vt:lpstr>
      <vt:lpstr>DCOAS3</vt:lpstr>
      <vt:lpstr>DCOAS4</vt:lpstr>
      <vt:lpstr>DCOAS5</vt:lpstr>
      <vt:lpstr>DCOAS6</vt:lpstr>
      <vt:lpstr>DCOBMOYS1</vt:lpstr>
      <vt:lpstr>DCOBMOYS2</vt:lpstr>
      <vt:lpstr>DCOBMOYS3</vt:lpstr>
      <vt:lpstr>DCOBMOYS4</vt:lpstr>
      <vt:lpstr>DCOBMOYS5</vt:lpstr>
      <vt:lpstr>DCOBMOYS6</vt:lpstr>
      <vt:lpstr>DCOBS1</vt:lpstr>
      <vt:lpstr>DCOBS2</vt:lpstr>
      <vt:lpstr>DCOBS3</vt:lpstr>
      <vt:lpstr>DCOBS4</vt:lpstr>
      <vt:lpstr>DCOBS5</vt:lpstr>
      <vt:lpstr>DCOBS6</vt:lpstr>
      <vt:lpstr>DCOCMOYS1</vt:lpstr>
      <vt:lpstr>DCOCMOYS2</vt:lpstr>
      <vt:lpstr>DCOCMOYS3</vt:lpstr>
      <vt:lpstr>DCOCMOYS4</vt:lpstr>
      <vt:lpstr>DCOCMOYS5</vt:lpstr>
      <vt:lpstr>DCOCMOYS6</vt:lpstr>
      <vt:lpstr>DCOCS1</vt:lpstr>
      <vt:lpstr>DCOCS2</vt:lpstr>
      <vt:lpstr>DCOCS3</vt:lpstr>
      <vt:lpstr>DCOCS4</vt:lpstr>
      <vt:lpstr>DCOCS5</vt:lpstr>
      <vt:lpstr>DCOCS6</vt:lpstr>
      <vt:lpstr>DCODMOYS1</vt:lpstr>
      <vt:lpstr>DCODMOYS2</vt:lpstr>
      <vt:lpstr>DCODMOYS3</vt:lpstr>
      <vt:lpstr>DCODMOYS4</vt:lpstr>
      <vt:lpstr>DCODS1</vt:lpstr>
      <vt:lpstr>DCODS2</vt:lpstr>
      <vt:lpstr>DCODS3</vt:lpstr>
      <vt:lpstr>DCODS4</vt:lpstr>
      <vt:lpstr>DCOEMOYS3</vt:lpstr>
      <vt:lpstr>DCOEMOYS4</vt:lpstr>
      <vt:lpstr>DCOEMOYS5</vt:lpstr>
      <vt:lpstr>DCOEMOYS6</vt:lpstr>
      <vt:lpstr>DCOES3</vt:lpstr>
      <vt:lpstr>DCOES4</vt:lpstr>
      <vt:lpstr>DCOES5</vt:lpstr>
      <vt:lpstr>DCOES6</vt:lpstr>
      <vt:lpstr>DCOFMOYS1</vt:lpstr>
      <vt:lpstr>DCOFMOYS2</vt:lpstr>
      <vt:lpstr>DCOFMOYS5</vt:lpstr>
      <vt:lpstr>DCOFMOYS6</vt:lpstr>
      <vt:lpstr>DCOFS1</vt:lpstr>
      <vt:lpstr>DCOFS2</vt:lpstr>
      <vt:lpstr>DCOFS5</vt:lpstr>
      <vt:lpstr>DCOFS6</vt:lpstr>
      <vt:lpstr>ECGMOYS1</vt:lpstr>
      <vt:lpstr>ECGMOYS2</vt:lpstr>
      <vt:lpstr>ECGMOYS3</vt:lpstr>
      <vt:lpstr>ECGMOYS4</vt:lpstr>
      <vt:lpstr>ECGMOYS5</vt:lpstr>
      <vt:lpstr>ECGMOYS6</vt:lpstr>
      <vt:lpstr>ECGS1</vt:lpstr>
      <vt:lpstr>ECGS2</vt:lpstr>
      <vt:lpstr>ECGS3</vt:lpstr>
      <vt:lpstr>ECGS4</vt:lpstr>
      <vt:lpstr>ECGS6</vt:lpstr>
      <vt:lpstr>Semestre1</vt:lpstr>
      <vt:lpstr>Semestre2</vt:lpstr>
      <vt:lpstr>Semestre3</vt:lpstr>
      <vt:lpstr>Semestre4</vt:lpstr>
      <vt:lpstr>Semestre5</vt:lpstr>
      <vt:lpstr>Semestre6</vt:lpstr>
      <vt:lpstr>CFC!Zone_d_impression</vt:lpstr>
      <vt:lpstr>Semestres12!Zone_d_impression</vt:lpstr>
      <vt:lpstr>Semestres34!Zone_d_impression</vt:lpstr>
      <vt:lpstr>Semestres56!Zone_d_impression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Pablo Tourino</cp:lastModifiedBy>
  <cp:lastPrinted>2023-02-14T13:58:04Z</cp:lastPrinted>
  <dcterms:created xsi:type="dcterms:W3CDTF">2012-06-05T12:09:28Z</dcterms:created>
  <dcterms:modified xsi:type="dcterms:W3CDTF">2024-09-10T08:07:21Z</dcterms:modified>
</cp:coreProperties>
</file>