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15192" windowHeight="11700"/>
  </bookViews>
  <sheets>
    <sheet name="Semestres123" sheetId="1" r:id="rId1"/>
    <sheet name="Semestres456" sheetId="4" r:id="rId2"/>
    <sheet name="CFC" sheetId="3" r:id="rId3"/>
  </sheets>
  <definedNames>
    <definedName name="_LN2">Semestres123!$B$21</definedName>
    <definedName name="A_R1">Semestres123!$O$35</definedName>
    <definedName name="A_R2">Semestres123!$P$35</definedName>
    <definedName name="A_R3">Semestres456!$O$30</definedName>
    <definedName name="A_R4">Semestres456!$P$30</definedName>
    <definedName name="ES2MOYS1">Semestres123!$E$12</definedName>
    <definedName name="ES2MOYS2">Semestres123!$K$12</definedName>
    <definedName name="ES2MOYS3">Semestres123!$Q$12</definedName>
    <definedName name="ES2MOYS4">Semestres456!$E$11</definedName>
    <definedName name="ES2MOYS5">Semestres456!$K$11</definedName>
    <definedName name="ES2MOYS6">Semestres456!$Q$11</definedName>
    <definedName name="ES2S1">Semestres123!$B$10:$D$12</definedName>
    <definedName name="ES2S2">Semestres123!$H$10:$J$12</definedName>
    <definedName name="ES2S3">Semestres123!$N$10:$P$12</definedName>
    <definedName name="ES2S4">Semestres456!$B$9:$D$11</definedName>
    <definedName name="ES2S5">Semestres456!$H$9:$J$11</definedName>
    <definedName name="ES2S6">Semestres456!$N$9:$P$11</definedName>
    <definedName name="FRAMOYS1">Semestres123!$E$20</definedName>
    <definedName name="FRAMOYS2">Semestres123!$K$20</definedName>
    <definedName name="FRAMOYS3">Semestres123!$Q$20</definedName>
    <definedName name="FRAMOYS4">Semestres456!$E$19</definedName>
    <definedName name="FRAMOYS5">Semestres456!$K$19</definedName>
    <definedName name="FRAMOYS6">Semestres456!$Q$19</definedName>
    <definedName name="FRAS1">Semestres123!$B$18:$D$20</definedName>
    <definedName name="FRAS2">Semestres123!$H$18:$J$20</definedName>
    <definedName name="FRAS3">Semestres123!$N$18:$P$20</definedName>
    <definedName name="FRAS4">Semestres456!$B$17:$D$19</definedName>
    <definedName name="FRAS5">Semestres456!$H$17:$J$19</definedName>
    <definedName name="FRAS6">Semestres456!$N$17:$P$19</definedName>
    <definedName name="ICAMOYS1">Semestres123!$E$16</definedName>
    <definedName name="ICAMOYS2">Semestres123!$K$16</definedName>
    <definedName name="ICAMOYS3">Semestres123!$Q$16</definedName>
    <definedName name="ICAMOYS4">Semestres456!$E$15</definedName>
    <definedName name="ICAMOYS5">Semestres456!$K$15</definedName>
    <definedName name="ICAMOYS6">Semestres456!$Q$15</definedName>
    <definedName name="ICAS1">Semestres123!$B$14:$D$16</definedName>
    <definedName name="ICAS2">Semestres123!$H$14:$J$16</definedName>
    <definedName name="ICAS3">Semestres123!$N$14:$P$16</definedName>
    <definedName name="ICAS4">Semestres456!$B$13:$D$15</definedName>
    <definedName name="ICAS5">Semestres456!$H$13:$J$15</definedName>
    <definedName name="ICAS6">Semestres456!$N$13:$P$15</definedName>
    <definedName name="LANG2MOYS1">Semestres123!$E$24</definedName>
    <definedName name="LANG2MOYS2">Semestres123!$K$24</definedName>
    <definedName name="LANG2MOYS3">Semestres123!$Q$24</definedName>
    <definedName name="LANG2MOYS4">Semestres456!$E$23</definedName>
    <definedName name="LANG2MOYS5">Semestres456!$K$23</definedName>
    <definedName name="LANG2MOYS6">Semestres456!$Q$23</definedName>
    <definedName name="LANG2S1">Semestres123!$B$22:$D$24</definedName>
    <definedName name="LANG2S2">Semestres123!$H$22:$J$24</definedName>
    <definedName name="LANG2S3">Semestres123!$N$22:$P$24</definedName>
    <definedName name="LANG2S4">Semestres456!$B$21:$D$23</definedName>
    <definedName name="LANG2S5">Semestres456!$H$21:$J$23</definedName>
    <definedName name="LANG2S6">Semestres456!$N$21:$P$23</definedName>
    <definedName name="TA">Semestres456!$P$33</definedName>
    <definedName name="_xlnm.Print_Area" localSheetId="2">CFC!$B$3:$R$19</definedName>
    <definedName name="_xlnm.Print_Area" localSheetId="0">Semestres123!$B$4:$Q$36</definedName>
    <definedName name="_xlnm.Print_Area" localSheetId="1">Semestres456!$B$3:$Q$30</definedName>
  </definedNames>
  <calcPr calcId="145621"/>
</workbook>
</file>

<file path=xl/calcChain.xml><?xml version="1.0" encoding="utf-8"?>
<calcChain xmlns="http://schemas.openxmlformats.org/spreadsheetml/2006/main">
  <c r="B3" i="3" l="1"/>
  <c r="B3" i="4"/>
  <c r="Q8" i="3"/>
  <c r="M12" i="3"/>
  <c r="P12" i="3" s="1"/>
  <c r="M13" i="3"/>
  <c r="P13" i="3" s="1"/>
  <c r="Q23" i="4"/>
  <c r="R23" i="4" s="1"/>
  <c r="K23" i="4"/>
  <c r="L23" i="4" s="1"/>
  <c r="E23" i="4"/>
  <c r="F23" i="4" s="1"/>
  <c r="Q24" i="1"/>
  <c r="E13" i="3" s="1"/>
  <c r="K24" i="1"/>
  <c r="L24" i="1" s="1"/>
  <c r="E24" i="1"/>
  <c r="C13" i="3" s="1"/>
  <c r="Q12" i="1"/>
  <c r="R12" i="1" s="1"/>
  <c r="Q16" i="1"/>
  <c r="E11" i="3" s="1"/>
  <c r="Q20" i="1"/>
  <c r="R20" i="1" s="1"/>
  <c r="K12" i="1"/>
  <c r="D9" i="3" s="1"/>
  <c r="K16" i="1"/>
  <c r="K20" i="1"/>
  <c r="L20" i="1" s="1"/>
  <c r="E16" i="1"/>
  <c r="C11" i="3" s="1"/>
  <c r="E15" i="4"/>
  <c r="F15" i="4" s="1"/>
  <c r="E12" i="1"/>
  <c r="C9" i="3" s="1"/>
  <c r="M14" i="3"/>
  <c r="P14" i="3" s="1"/>
  <c r="R13" i="3"/>
  <c r="B13" i="3"/>
  <c r="Q10" i="3"/>
  <c r="E11" i="4"/>
  <c r="F11" i="4" s="1"/>
  <c r="K11" i="4"/>
  <c r="L11" i="4" s="1"/>
  <c r="Q11" i="4"/>
  <c r="R11" i="4" s="1"/>
  <c r="E19" i="4"/>
  <c r="F12" i="3" s="1"/>
  <c r="E20" i="1"/>
  <c r="F20" i="1" s="1"/>
  <c r="K19" i="4"/>
  <c r="L19" i="4" s="1"/>
  <c r="Q19" i="4"/>
  <c r="H12" i="3" s="1"/>
  <c r="I14" i="3"/>
  <c r="O14" i="3" s="1"/>
  <c r="B34" i="1"/>
  <c r="N20" i="4"/>
  <c r="H20" i="4"/>
  <c r="B20" i="4"/>
  <c r="N21" i="1"/>
  <c r="H21" i="1"/>
  <c r="P10" i="3"/>
  <c r="M10" i="3"/>
  <c r="C14" i="3"/>
  <c r="P8" i="3"/>
  <c r="M8" i="3"/>
  <c r="R15" i="4"/>
  <c r="E27" i="4" l="1"/>
  <c r="G27" i="4" s="1"/>
  <c r="F16" i="1"/>
  <c r="Q14" i="3"/>
  <c r="R16" i="1"/>
  <c r="E9" i="3"/>
  <c r="D12" i="3"/>
  <c r="G13" i="3"/>
  <c r="R24" i="1"/>
  <c r="K28" i="1"/>
  <c r="M28" i="1" s="1"/>
  <c r="H13" i="3"/>
  <c r="R19" i="4"/>
  <c r="H9" i="3"/>
  <c r="G9" i="3"/>
  <c r="G12" i="3"/>
  <c r="F13" i="3"/>
  <c r="F19" i="4"/>
  <c r="F11" i="3"/>
  <c r="F9" i="3"/>
  <c r="Q28" i="1"/>
  <c r="E12" i="3"/>
  <c r="L12" i="1"/>
  <c r="D11" i="3"/>
  <c r="L16" i="1"/>
  <c r="D13" i="3"/>
  <c r="F24" i="1"/>
  <c r="C12" i="3"/>
  <c r="E28" i="1"/>
  <c r="F12" i="1"/>
  <c r="E29" i="4" l="1"/>
  <c r="I12" i="3"/>
  <c r="O12" i="3" s="1"/>
  <c r="Q12" i="3" s="1"/>
  <c r="I9" i="3"/>
  <c r="Q9" i="3" s="1"/>
  <c r="K30" i="1"/>
  <c r="I13" i="3"/>
  <c r="O13" i="3" s="1"/>
  <c r="Q13" i="3" s="1"/>
  <c r="I11" i="3"/>
  <c r="Q11" i="3" s="1"/>
  <c r="S28" i="1"/>
  <c r="Q30" i="1"/>
  <c r="G28" i="1"/>
  <c r="E30" i="1"/>
  <c r="O9" i="3" l="1"/>
  <c r="Q16" i="3"/>
  <c r="R16" i="3" s="1"/>
  <c r="Q17" i="3"/>
  <c r="R17" i="3" s="1"/>
  <c r="O11" i="3"/>
  <c r="Q15" i="3"/>
  <c r="R15" i="3" s="1"/>
  <c r="Q18" i="3" l="1"/>
</calcChain>
</file>

<file path=xl/comments1.xml><?xml version="1.0" encoding="utf-8"?>
<comments xmlns="http://schemas.openxmlformats.org/spreadsheetml/2006/main">
  <authors>
    <author>zfpjht</author>
  </authors>
  <commentList>
    <comment ref="M12" authorId="0">
      <text>
        <r>
          <rPr>
            <b/>
            <sz val="8"/>
            <color indexed="81"/>
            <rFont val="Tahoma"/>
            <family val="2"/>
          </rPr>
          <t>L'écrit compte pour 60%
L'oral compte pour 40 %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3" authorId="0">
      <text>
        <r>
          <rPr>
            <b/>
            <sz val="8"/>
            <color indexed="81"/>
            <rFont val="Tahoma"/>
            <family val="2"/>
          </rPr>
          <t>L'écrit compte pour 70%
L'oral compte pour 30%</t>
        </r>
      </text>
    </comment>
    <comment ref="K21" authorId="0">
      <text>
        <r>
          <rPr>
            <b/>
            <sz val="8"/>
            <color indexed="81"/>
            <rFont val="Tahoma"/>
            <family val="2"/>
          </rPr>
          <t>Cellule contenant un commentaire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<sst xmlns="http://schemas.openxmlformats.org/spreadsheetml/2006/main" count="95" uniqueCount="51">
  <si>
    <t>Semestre 1</t>
  </si>
  <si>
    <t>Semestre 2</t>
  </si>
  <si>
    <t>Semestre 3</t>
  </si>
  <si>
    <t>FRA</t>
  </si>
  <si>
    <t>ALL</t>
  </si>
  <si>
    <t>ANG</t>
  </si>
  <si>
    <t>Moy.</t>
  </si>
  <si>
    <t>Bilan semestre 1</t>
  </si>
  <si>
    <t xml:space="preserve">Résultat : </t>
  </si>
  <si>
    <t>Bilan semestre 2</t>
  </si>
  <si>
    <t>Bilan semestre 3</t>
  </si>
  <si>
    <t>Semestre 4</t>
  </si>
  <si>
    <t>Semestre 5</t>
  </si>
  <si>
    <t>Semestre 6</t>
  </si>
  <si>
    <t>A &amp; R</t>
  </si>
  <si>
    <t>Ne compte que pour le CFC</t>
  </si>
  <si>
    <t xml:space="preserve">TA : </t>
  </si>
  <si>
    <t>Branches</t>
  </si>
  <si>
    <t>Français</t>
  </si>
  <si>
    <t>E &amp; S 2</t>
  </si>
  <si>
    <t>Notes d'expérience (école)</t>
  </si>
  <si>
    <t>Moyenne</t>
  </si>
  <si>
    <t>Examen</t>
  </si>
  <si>
    <t>Ecrit</t>
  </si>
  <si>
    <t>Oral</t>
  </si>
  <si>
    <t>Notes d'exp.</t>
  </si>
  <si>
    <t>Bulletin final</t>
  </si>
  <si>
    <t xml:space="preserve">Nombre de branches insuffisantes : </t>
  </si>
  <si>
    <t xml:space="preserve">Moyenne : </t>
  </si>
  <si>
    <t xml:space="preserve">Résultat final de CFC : </t>
  </si>
  <si>
    <t>TA</t>
  </si>
  <si>
    <t>A&amp;R et TA</t>
  </si>
  <si>
    <t>Bulletin CFC</t>
  </si>
  <si>
    <t>I.C.A. 2</t>
  </si>
  <si>
    <t>I.C.A. 1</t>
  </si>
  <si>
    <t>E &amp; S 1</t>
  </si>
  <si>
    <t>E&amp;S 1</t>
  </si>
  <si>
    <t>E&amp;S 2</t>
  </si>
  <si>
    <t>Choisir langue 2*</t>
  </si>
  <si>
    <t>Profil B</t>
  </si>
  <si>
    <t>=cellule contenant un commentaire</t>
  </si>
  <si>
    <t>=examen uniquement</t>
  </si>
  <si>
    <t>Attention : utilisation uniquement avec EXCEL2010 (disponible dans l'école)</t>
  </si>
  <si>
    <t>Plus de changement de profil ni de redoublement aux semestres 5 et 6</t>
  </si>
  <si>
    <t>Bilan semestre 4</t>
  </si>
  <si>
    <t>Employé de commerce PROFIL B</t>
  </si>
  <si>
    <t xml:space="preserve">Nom, prénom </t>
  </si>
  <si>
    <r>
      <t xml:space="preserve">Moyenne générale 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: </t>
    </r>
  </si>
  <si>
    <r>
      <t>1</t>
    </r>
    <r>
      <rPr>
        <sz val="11"/>
        <rFont val="Calibri"/>
        <family val="2"/>
        <scheme val="minor"/>
      </rPr>
      <t xml:space="preserve"> Les moyennes d'E&amp;S 2 et d'I.C.A. 2 comptent double dans le calcul de la moyenne générale</t>
    </r>
  </si>
  <si>
    <r>
      <t>1</t>
    </r>
    <r>
      <rPr>
        <sz val="8"/>
        <rFont val="Calibri"/>
        <family val="2"/>
        <scheme val="minor"/>
      </rPr>
      <t xml:space="preserve"> </t>
    </r>
    <r>
      <rPr>
        <i/>
        <sz val="8"/>
        <rFont val="Calibri"/>
        <family val="2"/>
        <scheme val="minor"/>
      </rPr>
      <t>Les moyennes d'E&amp;S 2 et d'I.C.A. 2 comptent double dans le calcul  
   de la moyenne générale</t>
    </r>
  </si>
  <si>
    <t xml:space="preserve">Nombre de points négatifs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</si>
</sst>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0"/>
      <name val="Arial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sz val="9"/>
      <color indexed="9"/>
      <name val="Calibri"/>
      <family val="2"/>
      <scheme val="minor"/>
    </font>
    <font>
      <sz val="7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indexed="9"/>
      <name val="Calibri"/>
      <family val="2"/>
      <scheme val="minor"/>
    </font>
    <font>
      <b/>
      <sz val="72"/>
      <color indexed="9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lightUp">
        <bgColor indexed="55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0">
    <xf numFmtId="0" fontId="0" fillId="0" borderId="0" xfId="0"/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>
      <alignment vertical="center"/>
    </xf>
    <xf numFmtId="0" fontId="5" fillId="0" borderId="0" xfId="0" applyFont="1" applyProtection="1">
      <protection locked="0"/>
    </xf>
    <xf numFmtId="0" fontId="5" fillId="0" borderId="0" xfId="0" applyFont="1"/>
    <xf numFmtId="0" fontId="5" fillId="10" borderId="24" xfId="0" applyFont="1" applyFill="1" applyBorder="1" applyAlignment="1">
      <alignment horizontal="center"/>
    </xf>
    <xf numFmtId="0" fontId="5" fillId="0" borderId="1" xfId="0" applyFont="1" applyBorder="1"/>
    <xf numFmtId="0" fontId="8" fillId="2" borderId="4" xfId="0" applyFont="1" applyFill="1" applyBorder="1" applyAlignment="1" applyProtection="1">
      <alignment horizontal="center"/>
      <protection locked="0"/>
    </xf>
    <xf numFmtId="0" fontId="8" fillId="2" borderId="5" xfId="0" applyFont="1" applyFill="1" applyBorder="1" applyAlignment="1" applyProtection="1">
      <alignment horizontal="center"/>
      <protection locked="0"/>
    </xf>
    <xf numFmtId="0" fontId="8" fillId="2" borderId="6" xfId="0" applyFont="1" applyFill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2" borderId="7" xfId="0" applyFont="1" applyFill="1" applyBorder="1" applyAlignment="1" applyProtection="1">
      <alignment horizontal="center"/>
      <protection locked="0"/>
    </xf>
    <xf numFmtId="0" fontId="8" fillId="2" borderId="8" xfId="0" applyFont="1" applyFill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"/>
      <protection locked="0"/>
    </xf>
    <xf numFmtId="0" fontId="5" fillId="0" borderId="3" xfId="0" applyFont="1" applyBorder="1" applyAlignment="1">
      <alignment horizontal="center"/>
    </xf>
    <xf numFmtId="0" fontId="8" fillId="2" borderId="10" xfId="0" applyFont="1" applyFill="1" applyBorder="1" applyAlignment="1" applyProtection="1">
      <alignment horizontal="center"/>
      <protection locked="0"/>
    </xf>
    <xf numFmtId="0" fontId="8" fillId="2" borderId="11" xfId="0" applyFont="1" applyFill="1" applyBorder="1" applyAlignment="1" applyProtection="1">
      <alignment horizontal="center"/>
      <protection locked="0"/>
    </xf>
    <xf numFmtId="0" fontId="8" fillId="2" borderId="12" xfId="0" applyFont="1" applyFill="1" applyBorder="1" applyAlignment="1" applyProtection="1">
      <alignment horizontal="center"/>
      <protection locked="0"/>
    </xf>
    <xf numFmtId="164" fontId="5" fillId="2" borderId="24" xfId="0" applyNumberFormat="1" applyFont="1" applyFill="1" applyBorder="1" applyAlignment="1">
      <alignment horizontal="center"/>
    </xf>
    <xf numFmtId="0" fontId="8" fillId="3" borderId="4" xfId="0" applyFont="1" applyFill="1" applyBorder="1" applyAlignment="1" applyProtection="1">
      <alignment horizontal="center"/>
      <protection locked="0"/>
    </xf>
    <xf numFmtId="0" fontId="8" fillId="3" borderId="5" xfId="0" applyFont="1" applyFill="1" applyBorder="1" applyAlignment="1" applyProtection="1">
      <alignment horizontal="center"/>
      <protection locked="0"/>
    </xf>
    <xf numFmtId="0" fontId="8" fillId="3" borderId="6" xfId="0" applyFont="1" applyFill="1" applyBorder="1" applyAlignment="1" applyProtection="1">
      <alignment horizontal="center"/>
      <protection locked="0"/>
    </xf>
    <xf numFmtId="0" fontId="8" fillId="3" borderId="7" xfId="0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 applyProtection="1">
      <alignment horizontal="center"/>
      <protection locked="0"/>
    </xf>
    <xf numFmtId="0" fontId="8" fillId="3" borderId="9" xfId="0" applyFont="1" applyFill="1" applyBorder="1" applyAlignment="1" applyProtection="1">
      <alignment horizontal="center"/>
      <protection locked="0"/>
    </xf>
    <xf numFmtId="0" fontId="8" fillId="3" borderId="10" xfId="0" applyFont="1" applyFill="1" applyBorder="1" applyAlignment="1" applyProtection="1">
      <alignment horizontal="center"/>
      <protection locked="0"/>
    </xf>
    <xf numFmtId="0" fontId="8" fillId="3" borderId="11" xfId="0" applyFont="1" applyFill="1" applyBorder="1" applyAlignment="1" applyProtection="1">
      <alignment horizontal="center"/>
      <protection locked="0"/>
    </xf>
    <xf numFmtId="0" fontId="8" fillId="3" borderId="12" xfId="0" applyFont="1" applyFill="1" applyBorder="1" applyAlignment="1" applyProtection="1">
      <alignment horizontal="center"/>
      <protection locked="0"/>
    </xf>
    <xf numFmtId="164" fontId="5" fillId="3" borderId="24" xfId="0" applyNumberFormat="1" applyFont="1" applyFill="1" applyBorder="1" applyAlignment="1">
      <alignment horizontal="center"/>
    </xf>
    <xf numFmtId="0" fontId="8" fillId="4" borderId="4" xfId="0" applyFont="1" applyFill="1" applyBorder="1" applyAlignment="1" applyProtection="1">
      <alignment horizontal="center"/>
      <protection locked="0"/>
    </xf>
    <xf numFmtId="0" fontId="8" fillId="4" borderId="5" xfId="0" applyFont="1" applyFill="1" applyBorder="1" applyAlignment="1" applyProtection="1">
      <alignment horizontal="center"/>
      <protection locked="0"/>
    </xf>
    <xf numFmtId="0" fontId="8" fillId="4" borderId="6" xfId="0" applyFont="1" applyFill="1" applyBorder="1" applyAlignment="1" applyProtection="1">
      <alignment horizontal="center"/>
      <protection locked="0"/>
    </xf>
    <xf numFmtId="0" fontId="8" fillId="4" borderId="7" xfId="0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 applyProtection="1">
      <alignment horizontal="center"/>
      <protection locked="0"/>
    </xf>
    <xf numFmtId="0" fontId="8" fillId="4" borderId="9" xfId="0" applyFont="1" applyFill="1" applyBorder="1" applyAlignment="1" applyProtection="1">
      <alignment horizontal="center"/>
      <protection locked="0"/>
    </xf>
    <xf numFmtId="0" fontId="8" fillId="4" borderId="10" xfId="0" applyFont="1" applyFill="1" applyBorder="1" applyAlignment="1" applyProtection="1">
      <alignment horizontal="center"/>
      <protection locked="0"/>
    </xf>
    <xf numFmtId="0" fontId="8" fillId="4" borderId="11" xfId="0" applyFont="1" applyFill="1" applyBorder="1" applyAlignment="1" applyProtection="1">
      <alignment horizontal="center"/>
      <protection locked="0"/>
    </xf>
    <xf numFmtId="0" fontId="8" fillId="4" borderId="12" xfId="0" applyFont="1" applyFill="1" applyBorder="1" applyAlignment="1" applyProtection="1">
      <alignment horizontal="center"/>
      <protection locked="0"/>
    </xf>
    <xf numFmtId="164" fontId="5" fillId="4" borderId="24" xfId="0" applyNumberFormat="1" applyFont="1" applyFill="1" applyBorder="1" applyAlignment="1">
      <alignment horizontal="center"/>
    </xf>
    <xf numFmtId="0" fontId="8" fillId="5" borderId="4" xfId="0" applyFont="1" applyFill="1" applyBorder="1" applyAlignment="1" applyProtection="1">
      <alignment horizontal="center"/>
      <protection locked="0"/>
    </xf>
    <xf numFmtId="0" fontId="8" fillId="5" borderId="5" xfId="0" applyFont="1" applyFill="1" applyBorder="1" applyAlignment="1" applyProtection="1">
      <alignment horizontal="center"/>
      <protection locked="0"/>
    </xf>
    <xf numFmtId="0" fontId="8" fillId="5" borderId="6" xfId="0" applyFont="1" applyFill="1" applyBorder="1" applyAlignment="1" applyProtection="1">
      <alignment horizontal="center"/>
      <protection locked="0"/>
    </xf>
    <xf numFmtId="0" fontId="8" fillId="5" borderId="7" xfId="0" applyFont="1" applyFill="1" applyBorder="1" applyAlignment="1" applyProtection="1">
      <alignment horizontal="center"/>
      <protection locked="0"/>
    </xf>
    <xf numFmtId="0" fontId="8" fillId="5" borderId="8" xfId="0" applyFont="1" applyFill="1" applyBorder="1" applyAlignment="1" applyProtection="1">
      <alignment horizontal="center"/>
      <protection locked="0"/>
    </xf>
    <xf numFmtId="0" fontId="8" fillId="5" borderId="9" xfId="0" applyFont="1" applyFill="1" applyBorder="1" applyAlignment="1" applyProtection="1">
      <alignment horizontal="center"/>
      <protection locked="0"/>
    </xf>
    <xf numFmtId="0" fontId="8" fillId="5" borderId="10" xfId="0" applyFont="1" applyFill="1" applyBorder="1" applyAlignment="1" applyProtection="1">
      <alignment horizontal="center"/>
      <protection locked="0"/>
    </xf>
    <xf numFmtId="0" fontId="8" fillId="5" borderId="11" xfId="0" applyFont="1" applyFill="1" applyBorder="1" applyAlignment="1" applyProtection="1">
      <alignment horizontal="center"/>
      <protection locked="0"/>
    </xf>
    <xf numFmtId="0" fontId="8" fillId="5" borderId="12" xfId="0" applyFont="1" applyFill="1" applyBorder="1" applyAlignment="1" applyProtection="1">
      <alignment horizontal="center"/>
      <protection locked="0"/>
    </xf>
    <xf numFmtId="164" fontId="5" fillId="5" borderId="24" xfId="0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5" fillId="0" borderId="24" xfId="0" applyFont="1" applyFill="1" applyBorder="1" applyAlignment="1">
      <alignment horizontal="center"/>
    </xf>
    <xf numFmtId="0" fontId="8" fillId="0" borderId="31" xfId="0" applyFont="1" applyFill="1" applyBorder="1" applyAlignment="1" applyProtection="1">
      <alignment horizontal="center"/>
    </xf>
    <xf numFmtId="0" fontId="8" fillId="6" borderId="23" xfId="0" applyFont="1" applyFill="1" applyBorder="1" applyAlignment="1" applyProtection="1">
      <alignment horizontal="center"/>
      <protection locked="0"/>
    </xf>
    <xf numFmtId="0" fontId="8" fillId="6" borderId="13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wrapText="1"/>
    </xf>
    <xf numFmtId="0" fontId="5" fillId="10" borderId="38" xfId="0" applyFont="1" applyFill="1" applyBorder="1"/>
    <xf numFmtId="0" fontId="5" fillId="10" borderId="0" xfId="0" applyFont="1" applyFill="1" applyBorder="1"/>
    <xf numFmtId="0" fontId="5" fillId="10" borderId="39" xfId="0" applyFont="1" applyFill="1" applyBorder="1"/>
    <xf numFmtId="164" fontId="5" fillId="10" borderId="24" xfId="0" applyNumberFormat="1" applyFont="1" applyFill="1" applyBorder="1" applyAlignment="1">
      <alignment horizontal="center"/>
    </xf>
    <xf numFmtId="0" fontId="5" fillId="10" borderId="39" xfId="0" applyFont="1" applyFill="1" applyBorder="1" applyAlignment="1">
      <alignment horizontal="center"/>
    </xf>
    <xf numFmtId="0" fontId="5" fillId="11" borderId="0" xfId="0" applyFont="1" applyFill="1"/>
    <xf numFmtId="0" fontId="17" fillId="11" borderId="0" xfId="0" applyFont="1" applyFill="1"/>
    <xf numFmtId="0" fontId="15" fillId="0" borderId="0" xfId="0" applyFont="1" applyFill="1" applyBorder="1" applyAlignment="1">
      <alignment horizontal="center"/>
    </xf>
    <xf numFmtId="0" fontId="5" fillId="0" borderId="17" xfId="0" applyFont="1" applyBorder="1"/>
    <xf numFmtId="0" fontId="8" fillId="2" borderId="47" xfId="0" applyFont="1" applyFill="1" applyBorder="1" applyAlignment="1" applyProtection="1">
      <alignment horizontal="center"/>
      <protection locked="0"/>
    </xf>
    <xf numFmtId="0" fontId="8" fillId="2" borderId="48" xfId="0" applyFont="1" applyFill="1" applyBorder="1" applyAlignment="1" applyProtection="1">
      <alignment horizontal="center"/>
      <protection locked="0"/>
    </xf>
    <xf numFmtId="0" fontId="8" fillId="2" borderId="28" xfId="0" applyFont="1" applyFill="1" applyBorder="1" applyAlignment="1" applyProtection="1">
      <alignment horizontal="center"/>
      <protection locked="0"/>
    </xf>
    <xf numFmtId="0" fontId="8" fillId="2" borderId="29" xfId="0" applyFont="1" applyFill="1" applyBorder="1" applyAlignment="1" applyProtection="1">
      <alignment horizontal="center"/>
      <protection locked="0"/>
    </xf>
    <xf numFmtId="0" fontId="8" fillId="2" borderId="30" xfId="0" applyFont="1" applyFill="1" applyBorder="1" applyAlignment="1" applyProtection="1">
      <alignment horizontal="center"/>
      <protection locked="0"/>
    </xf>
    <xf numFmtId="0" fontId="8" fillId="2" borderId="33" xfId="0" applyFont="1" applyFill="1" applyBorder="1" applyAlignment="1" applyProtection="1">
      <alignment horizontal="center"/>
      <protection locked="0"/>
    </xf>
    <xf numFmtId="0" fontId="8" fillId="3" borderId="28" xfId="0" applyFont="1" applyFill="1" applyBorder="1" applyAlignment="1" applyProtection="1">
      <alignment horizontal="center"/>
      <protection locked="0"/>
    </xf>
    <xf numFmtId="0" fontId="8" fillId="3" borderId="29" xfId="0" applyFont="1" applyFill="1" applyBorder="1" applyAlignment="1" applyProtection="1">
      <alignment horizontal="center"/>
      <protection locked="0"/>
    </xf>
    <xf numFmtId="0" fontId="8" fillId="3" borderId="30" xfId="0" applyFont="1" applyFill="1" applyBorder="1" applyAlignment="1" applyProtection="1">
      <alignment horizontal="center"/>
      <protection locked="0"/>
    </xf>
    <xf numFmtId="0" fontId="5" fillId="0" borderId="0" xfId="0" applyFont="1" applyBorder="1"/>
    <xf numFmtId="0" fontId="8" fillId="4" borderId="28" xfId="0" applyFont="1" applyFill="1" applyBorder="1" applyAlignment="1" applyProtection="1">
      <alignment horizontal="center"/>
      <protection locked="0"/>
    </xf>
    <xf numFmtId="0" fontId="8" fillId="4" borderId="29" xfId="0" applyFont="1" applyFill="1" applyBorder="1" applyAlignment="1" applyProtection="1">
      <alignment horizontal="center"/>
      <protection locked="0"/>
    </xf>
    <xf numFmtId="0" fontId="8" fillId="4" borderId="30" xfId="0" applyFont="1" applyFill="1" applyBorder="1" applyAlignment="1" applyProtection="1">
      <alignment horizontal="center"/>
      <protection locked="0"/>
    </xf>
    <xf numFmtId="0" fontId="8" fillId="5" borderId="33" xfId="0" applyFont="1" applyFill="1" applyBorder="1" applyAlignment="1" applyProtection="1">
      <alignment horizontal="center"/>
      <protection locked="0"/>
    </xf>
    <xf numFmtId="0" fontId="8" fillId="0" borderId="17" xfId="0" applyFont="1" applyFill="1" applyBorder="1" applyAlignment="1" applyProtection="1">
      <alignment horizontal="center"/>
    </xf>
    <xf numFmtId="0" fontId="8" fillId="6" borderId="65" xfId="0" applyFont="1" applyFill="1" applyBorder="1" applyAlignment="1" applyProtection="1">
      <alignment horizontal="center"/>
      <protection locked="0"/>
    </xf>
    <xf numFmtId="0" fontId="5" fillId="6" borderId="13" xfId="0" applyFont="1" applyFill="1" applyBorder="1" applyAlignment="1" applyProtection="1">
      <alignment horizontal="center"/>
      <protection locked="0"/>
    </xf>
    <xf numFmtId="0" fontId="10" fillId="0" borderId="0" xfId="0" applyFont="1" applyAlignment="1"/>
    <xf numFmtId="0" fontId="5" fillId="10" borderId="40" xfId="0" applyFont="1" applyFill="1" applyBorder="1" applyAlignment="1">
      <alignment horizontal="center" textRotation="90"/>
    </xf>
    <xf numFmtId="0" fontId="5" fillId="10" borderId="41" xfId="0" applyFont="1" applyFill="1" applyBorder="1" applyAlignment="1">
      <alignment horizontal="center" textRotation="90"/>
    </xf>
    <xf numFmtId="0" fontId="5" fillId="10" borderId="42" xfId="0" applyFont="1" applyFill="1" applyBorder="1" applyAlignment="1">
      <alignment horizontal="center" textRotation="90"/>
    </xf>
    <xf numFmtId="0" fontId="7" fillId="10" borderId="43" xfId="0" applyFont="1" applyFill="1" applyBorder="1" applyAlignment="1">
      <alignment horizontal="center" textRotation="90"/>
    </xf>
    <xf numFmtId="0" fontId="5" fillId="10" borderId="44" xfId="0" applyFont="1" applyFill="1" applyBorder="1" applyAlignment="1">
      <alignment horizontal="center" textRotation="90"/>
    </xf>
    <xf numFmtId="0" fontId="5" fillId="10" borderId="45" xfId="0" applyFont="1" applyFill="1" applyBorder="1" applyAlignment="1">
      <alignment horizontal="center" textRotation="90"/>
    </xf>
    <xf numFmtId="0" fontId="5" fillId="0" borderId="27" xfId="0" applyFont="1" applyBorder="1" applyAlignment="1">
      <alignment horizontal="left" vertical="center"/>
    </xf>
    <xf numFmtId="0" fontId="5" fillId="0" borderId="16" xfId="0" applyFont="1" applyBorder="1"/>
    <xf numFmtId="0" fontId="5" fillId="7" borderId="26" xfId="0" applyFont="1" applyFill="1" applyBorder="1"/>
    <xf numFmtId="0" fontId="5" fillId="8" borderId="35" xfId="0" applyFont="1" applyFill="1" applyBorder="1"/>
    <xf numFmtId="0" fontId="5" fillId="8" borderId="36" xfId="0" applyFont="1" applyFill="1" applyBorder="1"/>
    <xf numFmtId="0" fontId="5" fillId="8" borderId="37" xfId="0" applyFont="1" applyFill="1" applyBorder="1"/>
    <xf numFmtId="0" fontId="5" fillId="7" borderId="32" xfId="0" applyFont="1" applyFill="1" applyBorder="1" applyAlignment="1" applyProtection="1">
      <alignment horizontal="center"/>
      <protection locked="0"/>
    </xf>
    <xf numFmtId="0" fontId="5" fillId="8" borderId="34" xfId="0" applyFont="1" applyFill="1" applyBorder="1" applyAlignment="1">
      <alignment horizontal="center"/>
    </xf>
    <xf numFmtId="164" fontId="5" fillId="7" borderId="46" xfId="0" applyNumberFormat="1" applyFont="1" applyFill="1" applyBorder="1" applyAlignment="1">
      <alignment horizontal="center"/>
    </xf>
    <xf numFmtId="0" fontId="5" fillId="8" borderId="32" xfId="0" applyFont="1" applyFill="1" applyBorder="1" applyAlignment="1">
      <alignment horizontal="center"/>
    </xf>
    <xf numFmtId="0" fontId="5" fillId="7" borderId="21" xfId="0" applyFont="1" applyFill="1" applyBorder="1" applyAlignment="1">
      <alignment horizontal="center"/>
    </xf>
    <xf numFmtId="164" fontId="5" fillId="10" borderId="46" xfId="0" applyNumberFormat="1" applyFont="1" applyFill="1" applyBorder="1" applyAlignment="1">
      <alignment horizontal="center"/>
    </xf>
    <xf numFmtId="0" fontId="5" fillId="2" borderId="14" xfId="0" applyFont="1" applyFill="1" applyBorder="1"/>
    <xf numFmtId="0" fontId="5" fillId="2" borderId="18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164" fontId="5" fillId="2" borderId="46" xfId="0" applyNumberFormat="1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5" fillId="8" borderId="22" xfId="0" applyFont="1" applyFill="1" applyBorder="1" applyAlignment="1">
      <alignment horizontal="center"/>
    </xf>
    <xf numFmtId="0" fontId="5" fillId="8" borderId="14" xfId="0" applyFont="1" applyFill="1" applyBorder="1" applyAlignment="1">
      <alignment horizontal="center"/>
    </xf>
    <xf numFmtId="164" fontId="5" fillId="2" borderId="18" xfId="0" applyNumberFormat="1" applyFont="1" applyFill="1" applyBorder="1" applyAlignment="1">
      <alignment horizontal="center"/>
    </xf>
    <xf numFmtId="164" fontId="5" fillId="10" borderId="14" xfId="0" applyNumberFormat="1" applyFont="1" applyFill="1" applyBorder="1" applyAlignment="1">
      <alignment horizontal="center"/>
    </xf>
    <xf numFmtId="0" fontId="5" fillId="7" borderId="14" xfId="0" applyFont="1" applyFill="1" applyBorder="1"/>
    <xf numFmtId="0" fontId="5" fillId="8" borderId="18" xfId="0" applyFont="1" applyFill="1" applyBorder="1"/>
    <xf numFmtId="0" fontId="5" fillId="8" borderId="19" xfId="0" applyFont="1" applyFill="1" applyBorder="1"/>
    <xf numFmtId="0" fontId="5" fillId="8" borderId="20" xfId="0" applyFont="1" applyFill="1" applyBorder="1"/>
    <xf numFmtId="0" fontId="5" fillId="8" borderId="26" xfId="0" applyFont="1" applyFill="1" applyBorder="1"/>
    <xf numFmtId="0" fontId="5" fillId="7" borderId="18" xfId="0" applyFont="1" applyFill="1" applyBorder="1" applyAlignment="1" applyProtection="1">
      <alignment horizontal="center"/>
      <protection locked="0"/>
    </xf>
    <xf numFmtId="164" fontId="5" fillId="7" borderId="14" xfId="0" applyNumberFormat="1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5" fillId="3" borderId="14" xfId="0" applyFont="1" applyFill="1" applyBorder="1"/>
    <xf numFmtId="0" fontId="5" fillId="3" borderId="18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164" fontId="5" fillId="3" borderId="14" xfId="0" applyNumberFormat="1" applyFont="1" applyFill="1" applyBorder="1" applyAlignment="1">
      <alignment horizontal="center"/>
    </xf>
    <xf numFmtId="0" fontId="5" fillId="8" borderId="18" xfId="0" applyFont="1" applyFill="1" applyBorder="1" applyAlignment="1" applyProtection="1">
      <alignment horizontal="center"/>
      <protection locked="0"/>
    </xf>
    <xf numFmtId="0" fontId="5" fillId="8" borderId="20" xfId="0" applyFont="1" applyFill="1" applyBorder="1" applyAlignment="1">
      <alignment horizontal="center"/>
    </xf>
    <xf numFmtId="164" fontId="5" fillId="3" borderId="18" xfId="0" applyNumberFormat="1" applyFont="1" applyFill="1" applyBorder="1" applyAlignment="1">
      <alignment horizontal="center"/>
    </xf>
    <xf numFmtId="0" fontId="5" fillId="4" borderId="14" xfId="0" applyFont="1" applyFill="1" applyBorder="1"/>
    <xf numFmtId="0" fontId="5" fillId="4" borderId="18" xfId="0" applyFont="1" applyFill="1" applyBorder="1" applyAlignment="1">
      <alignment horizontal="center"/>
    </xf>
    <xf numFmtId="0" fontId="5" fillId="4" borderId="19" xfId="0" applyFont="1" applyFill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164" fontId="5" fillId="4" borderId="14" xfId="0" applyNumberFormat="1" applyFont="1" applyFill="1" applyBorder="1" applyAlignment="1">
      <alignment horizontal="center"/>
    </xf>
    <xf numFmtId="0" fontId="5" fillId="4" borderId="18" xfId="0" applyFont="1" applyFill="1" applyBorder="1" applyAlignment="1" applyProtection="1">
      <alignment horizontal="center"/>
      <protection locked="0"/>
    </xf>
    <xf numFmtId="0" fontId="5" fillId="4" borderId="20" xfId="0" applyFont="1" applyFill="1" applyBorder="1" applyAlignment="1" applyProtection="1">
      <alignment horizontal="center"/>
      <protection locked="0"/>
    </xf>
    <xf numFmtId="164" fontId="5" fillId="4" borderId="18" xfId="0" applyNumberFormat="1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5" fillId="5" borderId="14" xfId="0" applyFont="1" applyFill="1" applyBorder="1"/>
    <xf numFmtId="0" fontId="5" fillId="5" borderId="18" xfId="0" applyFont="1" applyFill="1" applyBorder="1" applyAlignment="1">
      <alignment horizontal="center"/>
    </xf>
    <xf numFmtId="0" fontId="5" fillId="5" borderId="19" xfId="0" applyFont="1" applyFill="1" applyBorder="1" applyAlignment="1">
      <alignment horizontal="center"/>
    </xf>
    <xf numFmtId="0" fontId="5" fillId="5" borderId="20" xfId="0" applyFont="1" applyFill="1" applyBorder="1" applyAlignment="1">
      <alignment horizontal="center"/>
    </xf>
    <xf numFmtId="164" fontId="5" fillId="5" borderId="14" xfId="0" applyNumberFormat="1" applyFont="1" applyFill="1" applyBorder="1" applyAlignment="1">
      <alignment horizontal="center"/>
    </xf>
    <xf numFmtId="0" fontId="5" fillId="5" borderId="18" xfId="0" applyFont="1" applyFill="1" applyBorder="1" applyAlignment="1" applyProtection="1">
      <alignment horizontal="center"/>
      <protection locked="0"/>
    </xf>
    <xf numFmtId="0" fontId="5" fillId="5" borderId="20" xfId="0" applyFont="1" applyFill="1" applyBorder="1" applyAlignment="1" applyProtection="1">
      <alignment horizontal="center"/>
      <protection locked="0"/>
    </xf>
    <xf numFmtId="164" fontId="5" fillId="5" borderId="18" xfId="0" applyNumberFormat="1" applyFont="1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  <xf numFmtId="0" fontId="5" fillId="6" borderId="15" xfId="0" applyFont="1" applyFill="1" applyBorder="1"/>
    <xf numFmtId="164" fontId="5" fillId="6" borderId="15" xfId="0" applyNumberFormat="1" applyFont="1" applyFill="1" applyBorder="1" applyAlignment="1">
      <alignment horizontal="center"/>
    </xf>
    <xf numFmtId="164" fontId="5" fillId="6" borderId="43" xfId="0" applyNumberFormat="1" applyFont="1" applyFill="1" applyBorder="1" applyAlignment="1">
      <alignment horizontal="center"/>
    </xf>
    <xf numFmtId="164" fontId="5" fillId="6" borderId="49" xfId="0" applyNumberFormat="1" applyFont="1" applyFill="1" applyBorder="1" applyAlignment="1">
      <alignment horizontal="center"/>
    </xf>
    <xf numFmtId="0" fontId="5" fillId="6" borderId="25" xfId="0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1" fontId="5" fillId="10" borderId="24" xfId="0" applyNumberFormat="1" applyFont="1" applyFill="1" applyBorder="1" applyAlignment="1">
      <alignment horizontal="center"/>
    </xf>
    <xf numFmtId="0" fontId="17" fillId="0" borderId="0" xfId="0" applyFont="1"/>
    <xf numFmtId="0" fontId="5" fillId="0" borderId="19" xfId="0" applyFont="1" applyBorder="1"/>
    <xf numFmtId="0" fontId="5" fillId="0" borderId="0" xfId="0" quotePrefix="1" applyFont="1"/>
    <xf numFmtId="0" fontId="5" fillId="7" borderId="19" xfId="0" applyFont="1" applyFill="1" applyBorder="1"/>
    <xf numFmtId="0" fontId="5" fillId="0" borderId="0" xfId="0" applyFont="1" applyFill="1"/>
    <xf numFmtId="0" fontId="4" fillId="10" borderId="20" xfId="0" applyFont="1" applyFill="1" applyBorder="1" applyAlignment="1">
      <alignment horizontal="center" vertical="center"/>
    </xf>
    <xf numFmtId="0" fontId="4" fillId="10" borderId="66" xfId="0" applyFont="1" applyFill="1" applyBorder="1" applyAlignment="1">
      <alignment horizontal="center" vertical="center"/>
    </xf>
    <xf numFmtId="0" fontId="4" fillId="10" borderId="67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/>
    </xf>
    <xf numFmtId="0" fontId="6" fillId="10" borderId="0" xfId="0" applyFont="1" applyFill="1" applyBorder="1" applyAlignment="1" applyProtection="1">
      <alignment horizontal="left"/>
      <protection locked="0"/>
    </xf>
    <xf numFmtId="0" fontId="5" fillId="10" borderId="6" xfId="0" applyFont="1" applyFill="1" applyBorder="1" applyAlignment="1">
      <alignment horizontal="right"/>
    </xf>
    <xf numFmtId="0" fontId="5" fillId="10" borderId="58" xfId="0" applyFont="1" applyFill="1" applyBorder="1" applyAlignment="1">
      <alignment horizontal="right"/>
    </xf>
    <xf numFmtId="0" fontId="5" fillId="10" borderId="59" xfId="0" applyFont="1" applyFill="1" applyBorder="1" applyAlignment="1">
      <alignment horizontal="right"/>
    </xf>
    <xf numFmtId="0" fontId="7" fillId="10" borderId="50" xfId="0" applyFont="1" applyFill="1" applyBorder="1" applyAlignment="1">
      <alignment horizontal="center"/>
    </xf>
    <xf numFmtId="0" fontId="7" fillId="10" borderId="16" xfId="0" applyFont="1" applyFill="1" applyBorder="1" applyAlignment="1">
      <alignment horizontal="center"/>
    </xf>
    <xf numFmtId="0" fontId="7" fillId="10" borderId="51" xfId="0" applyFont="1" applyFill="1" applyBorder="1" applyAlignment="1">
      <alignment horizontal="center"/>
    </xf>
    <xf numFmtId="0" fontId="5" fillId="10" borderId="38" xfId="0" applyFont="1" applyFill="1" applyBorder="1" applyAlignment="1">
      <alignment horizontal="right"/>
    </xf>
    <xf numFmtId="0" fontId="5" fillId="10" borderId="0" xfId="0" applyFont="1" applyFill="1" applyBorder="1" applyAlignment="1">
      <alignment horizontal="right"/>
    </xf>
    <xf numFmtId="0" fontId="7" fillId="2" borderId="52" xfId="0" applyFont="1" applyFill="1" applyBorder="1" applyAlignment="1">
      <alignment horizontal="center"/>
    </xf>
    <xf numFmtId="0" fontId="7" fillId="2" borderId="53" xfId="0" applyFont="1" applyFill="1" applyBorder="1" applyAlignment="1">
      <alignment horizontal="center"/>
    </xf>
    <xf numFmtId="0" fontId="7" fillId="2" borderId="54" xfId="0" applyFont="1" applyFill="1" applyBorder="1" applyAlignment="1">
      <alignment horizontal="center"/>
    </xf>
    <xf numFmtId="0" fontId="14" fillId="0" borderId="0" xfId="0" applyFont="1" applyBorder="1" applyAlignment="1">
      <alignment horizontal="left" wrapText="1"/>
    </xf>
    <xf numFmtId="0" fontId="11" fillId="0" borderId="17" xfId="0" applyFont="1" applyBorder="1" applyAlignment="1">
      <alignment horizontal="left" wrapText="1"/>
    </xf>
    <xf numFmtId="0" fontId="7" fillId="6" borderId="55" xfId="0" applyFont="1" applyFill="1" applyBorder="1" applyAlignment="1">
      <alignment horizontal="center"/>
    </xf>
    <xf numFmtId="0" fontId="7" fillId="6" borderId="56" xfId="0" applyFont="1" applyFill="1" applyBorder="1" applyAlignment="1">
      <alignment horizontal="center"/>
    </xf>
    <xf numFmtId="0" fontId="7" fillId="6" borderId="57" xfId="0" applyFont="1" applyFill="1" applyBorder="1" applyAlignment="1">
      <alignment horizontal="center"/>
    </xf>
    <xf numFmtId="0" fontId="7" fillId="3" borderId="52" xfId="0" applyFont="1" applyFill="1" applyBorder="1" applyAlignment="1">
      <alignment horizontal="center"/>
    </xf>
    <xf numFmtId="0" fontId="7" fillId="3" borderId="53" xfId="0" applyFont="1" applyFill="1" applyBorder="1" applyAlignment="1">
      <alignment horizontal="center"/>
    </xf>
    <xf numFmtId="0" fontId="7" fillId="3" borderId="54" xfId="0" applyFont="1" applyFill="1" applyBorder="1" applyAlignment="1">
      <alignment horizontal="center"/>
    </xf>
    <xf numFmtId="0" fontId="7" fillId="4" borderId="52" xfId="0" applyFont="1" applyFill="1" applyBorder="1" applyAlignment="1">
      <alignment horizontal="center"/>
    </xf>
    <xf numFmtId="0" fontId="7" fillId="4" borderId="53" xfId="0" applyFont="1" applyFill="1" applyBorder="1" applyAlignment="1">
      <alignment horizontal="center"/>
    </xf>
    <xf numFmtId="0" fontId="7" fillId="4" borderId="54" xfId="0" applyFont="1" applyFill="1" applyBorder="1" applyAlignment="1">
      <alignment horizontal="center"/>
    </xf>
    <xf numFmtId="0" fontId="7" fillId="5" borderId="52" xfId="0" applyFont="1" applyFill="1" applyBorder="1" applyAlignment="1">
      <alignment horizontal="center"/>
    </xf>
    <xf numFmtId="0" fontId="7" fillId="5" borderId="53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7" fillId="5" borderId="52" xfId="0" applyFont="1" applyFill="1" applyBorder="1" applyAlignment="1" applyProtection="1">
      <alignment horizontal="center"/>
      <protection locked="0"/>
    </xf>
    <xf numFmtId="0" fontId="7" fillId="5" borderId="53" xfId="0" applyFont="1" applyFill="1" applyBorder="1" applyAlignment="1" applyProtection="1">
      <alignment horizontal="center"/>
      <protection locked="0"/>
    </xf>
    <xf numFmtId="0" fontId="7" fillId="5" borderId="54" xfId="0" applyFont="1" applyFill="1" applyBorder="1" applyAlignment="1" applyProtection="1">
      <alignment horizontal="center"/>
      <protection locked="0"/>
    </xf>
    <xf numFmtId="0" fontId="18" fillId="9" borderId="50" xfId="0" applyFont="1" applyFill="1" applyBorder="1" applyAlignment="1">
      <alignment horizontal="center"/>
    </xf>
    <xf numFmtId="0" fontId="18" fillId="9" borderId="16" xfId="0" applyFont="1" applyFill="1" applyBorder="1" applyAlignment="1">
      <alignment horizontal="center"/>
    </xf>
    <xf numFmtId="0" fontId="18" fillId="9" borderId="51" xfId="0" applyFont="1" applyFill="1" applyBorder="1" applyAlignment="1">
      <alignment horizontal="center"/>
    </xf>
    <xf numFmtId="0" fontId="19" fillId="0" borderId="0" xfId="0" applyFont="1" applyFill="1" applyAlignment="1">
      <alignment horizontal="center" vertical="center"/>
    </xf>
    <xf numFmtId="0" fontId="5" fillId="10" borderId="38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0" borderId="37" xfId="0" applyFont="1" applyFill="1" applyBorder="1" applyAlignment="1">
      <alignment horizontal="center"/>
    </xf>
    <xf numFmtId="0" fontId="7" fillId="6" borderId="50" xfId="0" applyFont="1" applyFill="1" applyBorder="1" applyAlignment="1">
      <alignment horizontal="center"/>
    </xf>
    <xf numFmtId="0" fontId="7" fillId="6" borderId="16" xfId="0" applyFont="1" applyFill="1" applyBorder="1" applyAlignment="1">
      <alignment horizontal="center"/>
    </xf>
    <xf numFmtId="0" fontId="7" fillId="6" borderId="51" xfId="0" applyFont="1" applyFill="1" applyBorder="1" applyAlignment="1">
      <alignment horizontal="center"/>
    </xf>
    <xf numFmtId="0" fontId="7" fillId="6" borderId="50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9" fillId="0" borderId="0" xfId="0" applyFont="1" applyAlignment="1">
      <alignment horizontal="left" wrapText="1"/>
    </xf>
    <xf numFmtId="0" fontId="6" fillId="10" borderId="0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center"/>
    </xf>
    <xf numFmtId="0" fontId="7" fillId="0" borderId="31" xfId="0" applyFont="1" applyFill="1" applyBorder="1" applyAlignment="1">
      <alignment horizontal="center"/>
    </xf>
    <xf numFmtId="0" fontId="6" fillId="10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9" fillId="0" borderId="0" xfId="0" applyFont="1" applyAlignment="1">
      <alignment horizontal="center" vertical="center"/>
    </xf>
    <xf numFmtId="0" fontId="7" fillId="6" borderId="60" xfId="0" applyFont="1" applyFill="1" applyBorder="1" applyAlignment="1">
      <alignment horizontal="center"/>
    </xf>
    <xf numFmtId="0" fontId="7" fillId="6" borderId="61" xfId="0" applyFont="1" applyFill="1" applyBorder="1" applyAlignment="1">
      <alignment horizontal="center"/>
    </xf>
    <xf numFmtId="0" fontId="7" fillId="10" borderId="50" xfId="0" applyFont="1" applyFill="1" applyBorder="1" applyAlignment="1">
      <alignment horizontal="center" vertical="center"/>
    </xf>
    <xf numFmtId="0" fontId="7" fillId="10" borderId="16" xfId="0" applyFont="1" applyFill="1" applyBorder="1" applyAlignment="1">
      <alignment horizontal="center" vertical="center"/>
    </xf>
    <xf numFmtId="0" fontId="7" fillId="10" borderId="51" xfId="0" applyFont="1" applyFill="1" applyBorder="1" applyAlignment="1">
      <alignment horizontal="center" vertical="center"/>
    </xf>
    <xf numFmtId="0" fontId="5" fillId="6" borderId="60" xfId="0" applyFont="1" applyFill="1" applyBorder="1" applyAlignment="1">
      <alignment horizontal="center"/>
    </xf>
    <xf numFmtId="0" fontId="5" fillId="6" borderId="61" xfId="0" applyFont="1" applyFill="1" applyBorder="1" applyAlignment="1">
      <alignment horizontal="center"/>
    </xf>
    <xf numFmtId="0" fontId="7" fillId="10" borderId="62" xfId="0" applyFont="1" applyFill="1" applyBorder="1" applyAlignment="1">
      <alignment horizontal="center" vertical="center"/>
    </xf>
    <xf numFmtId="0" fontId="7" fillId="10" borderId="63" xfId="0" applyFont="1" applyFill="1" applyBorder="1" applyAlignment="1">
      <alignment horizontal="center" vertical="center"/>
    </xf>
    <xf numFmtId="0" fontId="7" fillId="10" borderId="64" xfId="0" applyFont="1" applyFill="1" applyBorder="1" applyAlignment="1">
      <alignment horizontal="center" vertical="center"/>
    </xf>
  </cellXfs>
  <cellStyles count="1">
    <cellStyle name="Normal" xfId="0" builtinId="0"/>
  </cellStyles>
  <dxfs count="14"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365646</xdr:colOff>
      <xdr:row>12</xdr:row>
      <xdr:rowOff>15587</xdr:rowOff>
    </xdr:from>
    <xdr:to>
      <xdr:col>32</xdr:col>
      <xdr:colOff>7270</xdr:colOff>
      <xdr:row>18</xdr:row>
      <xdr:rowOff>112253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622" y="2319516"/>
          <a:ext cx="2528260" cy="1172430"/>
        </a:xfrm>
        <a:prstGeom prst="rect">
          <a:avLst/>
        </a:prstGeom>
      </xdr:spPr>
    </xdr:pic>
    <xdr:clientData/>
  </xdr:twoCellAnchor>
  <xdr:twoCellAnchor editAs="oneCell">
    <xdr:from>
      <xdr:col>33</xdr:col>
      <xdr:colOff>86140</xdr:colOff>
      <xdr:row>0</xdr:row>
      <xdr:rowOff>6626</xdr:rowOff>
    </xdr:from>
    <xdr:to>
      <xdr:col>34</xdr:col>
      <xdr:colOff>224100</xdr:colOff>
      <xdr:row>8</xdr:row>
      <xdr:rowOff>24945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592" y="6626"/>
          <a:ext cx="548778" cy="15508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106680</xdr:colOff>
      <xdr:row>14</xdr:row>
      <xdr:rowOff>0</xdr:rowOff>
    </xdr:from>
    <xdr:to>
      <xdr:col>27</xdr:col>
      <xdr:colOff>166060</xdr:colOff>
      <xdr:row>20</xdr:row>
      <xdr:rowOff>98010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720" y="2247900"/>
          <a:ext cx="2528260" cy="1172430"/>
        </a:xfrm>
        <a:prstGeom prst="rect">
          <a:avLst/>
        </a:prstGeom>
      </xdr:spPr>
    </xdr:pic>
    <xdr:clientData/>
  </xdr:twoCellAnchor>
  <xdr:twoCellAnchor editAs="oneCell">
    <xdr:from>
      <xdr:col>27</xdr:col>
      <xdr:colOff>22860</xdr:colOff>
      <xdr:row>1</xdr:row>
      <xdr:rowOff>0</xdr:rowOff>
    </xdr:from>
    <xdr:to>
      <xdr:col>28</xdr:col>
      <xdr:colOff>161717</xdr:colOff>
      <xdr:row>9</xdr:row>
      <xdr:rowOff>163547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8780" y="0"/>
          <a:ext cx="550337" cy="15961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105508</xdr:colOff>
      <xdr:row>4</xdr:row>
      <xdr:rowOff>74007</xdr:rowOff>
    </xdr:from>
    <xdr:to>
      <xdr:col>1</xdr:col>
      <xdr:colOff>2045677</xdr:colOff>
      <xdr:row>5</xdr:row>
      <xdr:rowOff>774430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216" y="976684"/>
          <a:ext cx="1940169" cy="899715"/>
        </a:xfrm>
        <a:prstGeom prst="rect">
          <a:avLst/>
        </a:prstGeom>
      </xdr:spPr>
    </xdr:pic>
    <xdr:clientData/>
  </xdr:twoCellAnchor>
  <xdr:twoCellAnchor editAs="oneCell">
    <xdr:from>
      <xdr:col>28</xdr:col>
      <xdr:colOff>286629</xdr:colOff>
      <xdr:row>1</xdr:row>
      <xdr:rowOff>0</xdr:rowOff>
    </xdr:from>
    <xdr:to>
      <xdr:col>29</xdr:col>
      <xdr:colOff>45658</xdr:colOff>
      <xdr:row>5</xdr:row>
      <xdr:rowOff>816523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06" y="0"/>
          <a:ext cx="550337" cy="15961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6"/>
  <sheetViews>
    <sheetView showGridLines="0" showZeros="0" tabSelected="1" zoomScaleNormal="100" workbookViewId="0">
      <selection activeCell="B4" sqref="B4:Q4"/>
    </sheetView>
  </sheetViews>
  <sheetFormatPr baseColWidth="10" defaultColWidth="6" defaultRowHeight="13.8" x14ac:dyDescent="0.3"/>
  <cols>
    <col min="1" max="1" width="3.109375" style="4" customWidth="1"/>
    <col min="2" max="5" width="6" style="4" customWidth="1"/>
    <col min="6" max="6" width="6" style="4" hidden="1" customWidth="1"/>
    <col min="7" max="11" width="6" style="4" customWidth="1"/>
    <col min="12" max="12" width="6" style="4" hidden="1" customWidth="1"/>
    <col min="13" max="17" width="6" style="4" customWidth="1"/>
    <col min="18" max="18" width="6" style="4" hidden="1" customWidth="1"/>
    <col min="19" max="19" width="3.5546875" style="4" customWidth="1"/>
    <col min="20" max="23" width="6" style="4" customWidth="1"/>
    <col min="24" max="24" width="6" style="4" hidden="1" customWidth="1"/>
    <col min="25" max="25" width="12.44140625" style="4" hidden="1" customWidth="1"/>
    <col min="26" max="16384" width="6" style="4"/>
  </cols>
  <sheetData>
    <row r="1" spans="1:25" s="2" customFormat="1" ht="25.2" customHeight="1" x14ac:dyDescent="0.25">
      <c r="A1" s="1"/>
      <c r="B1" s="156" t="s">
        <v>45</v>
      </c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8"/>
    </row>
    <row r="2" spans="1:25" x14ac:dyDescent="0.3">
      <c r="A2" s="3"/>
    </row>
    <row r="3" spans="1:25" x14ac:dyDescent="0.3">
      <c r="A3" s="3"/>
    </row>
    <row r="4" spans="1:25" ht="15.6" x14ac:dyDescent="0.3">
      <c r="B4" s="160" t="s">
        <v>46</v>
      </c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</row>
    <row r="5" spans="1:25" ht="14.4" x14ac:dyDescent="0.3">
      <c r="B5" s="159" t="s">
        <v>42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</row>
    <row r="6" spans="1:25" ht="12.75" customHeight="1" x14ac:dyDescent="0.3"/>
    <row r="7" spans="1:25" ht="14.4" thickBot="1" x14ac:dyDescent="0.35"/>
    <row r="8" spans="1:25" ht="14.4" thickBot="1" x14ac:dyDescent="0.35">
      <c r="B8" s="164" t="s">
        <v>0</v>
      </c>
      <c r="C8" s="165"/>
      <c r="D8" s="166"/>
      <c r="E8" s="5" t="s">
        <v>6</v>
      </c>
      <c r="H8" s="164" t="s">
        <v>1</v>
      </c>
      <c r="I8" s="165"/>
      <c r="J8" s="165"/>
      <c r="K8" s="5" t="s">
        <v>6</v>
      </c>
      <c r="N8" s="164" t="s">
        <v>2</v>
      </c>
      <c r="O8" s="165"/>
      <c r="P8" s="166"/>
      <c r="Q8" s="5" t="s">
        <v>6</v>
      </c>
      <c r="X8" s="4">
        <v>6</v>
      </c>
      <c r="Y8" s="4" t="s">
        <v>38</v>
      </c>
    </row>
    <row r="9" spans="1:25" x14ac:dyDescent="0.3">
      <c r="B9" s="169" t="s">
        <v>19</v>
      </c>
      <c r="C9" s="170"/>
      <c r="D9" s="171"/>
      <c r="E9" s="6"/>
      <c r="H9" s="169" t="s">
        <v>19</v>
      </c>
      <c r="I9" s="170"/>
      <c r="J9" s="171"/>
      <c r="K9" s="6"/>
      <c r="N9" s="169" t="s">
        <v>19</v>
      </c>
      <c r="O9" s="170"/>
      <c r="P9" s="171"/>
      <c r="Q9" s="6"/>
      <c r="X9" s="4">
        <v>5.5</v>
      </c>
      <c r="Y9" s="4" t="s">
        <v>4</v>
      </c>
    </row>
    <row r="10" spans="1:25" x14ac:dyDescent="0.3">
      <c r="B10" s="7"/>
      <c r="C10" s="8"/>
      <c r="D10" s="9"/>
      <c r="E10" s="10"/>
      <c r="G10" s="11"/>
      <c r="H10" s="7"/>
      <c r="I10" s="8"/>
      <c r="J10" s="9"/>
      <c r="K10" s="10"/>
      <c r="M10" s="11"/>
      <c r="N10" s="7"/>
      <c r="O10" s="8"/>
      <c r="P10" s="9"/>
      <c r="Q10" s="10"/>
      <c r="X10" s="4">
        <v>5</v>
      </c>
      <c r="Y10" s="4" t="s">
        <v>5</v>
      </c>
    </row>
    <row r="11" spans="1:25" ht="14.4" thickBot="1" x14ac:dyDescent="0.35">
      <c r="B11" s="12"/>
      <c r="C11" s="13"/>
      <c r="D11" s="14"/>
      <c r="E11" s="15"/>
      <c r="G11" s="11"/>
      <c r="H11" s="12"/>
      <c r="I11" s="13"/>
      <c r="J11" s="14"/>
      <c r="K11" s="15"/>
      <c r="M11" s="11"/>
      <c r="N11" s="12"/>
      <c r="O11" s="13"/>
      <c r="P11" s="14"/>
      <c r="Q11" s="15"/>
      <c r="X11" s="4">
        <v>4.5</v>
      </c>
    </row>
    <row r="12" spans="1:25" ht="14.4" thickBot="1" x14ac:dyDescent="0.35">
      <c r="B12" s="16"/>
      <c r="C12" s="17"/>
      <c r="D12" s="18"/>
      <c r="E12" s="19" t="str">
        <f>IF(ISERROR(AVERAGE(ES2S1)),"",MROUND(AVERAGE(ES2S1),0.5))</f>
        <v/>
      </c>
      <c r="F12" s="4">
        <f>IF(E12&lt;4,(4-E12)*2,0)</f>
        <v>0</v>
      </c>
      <c r="G12" s="11"/>
      <c r="H12" s="16"/>
      <c r="I12" s="17"/>
      <c r="J12" s="18"/>
      <c r="K12" s="19" t="str">
        <f>IF(ISERROR(AVERAGE(ES2S2)),"",MROUND(AVERAGE(ES2S2),0.5))</f>
        <v/>
      </c>
      <c r="L12" s="4">
        <f>IF(K12&lt;4,(4-K12)*2,0)</f>
        <v>0</v>
      </c>
      <c r="M12" s="11"/>
      <c r="N12" s="16"/>
      <c r="O12" s="17"/>
      <c r="P12" s="18"/>
      <c r="Q12" s="19" t="str">
        <f>IF(ISERROR(AVERAGE(ES2S3)),"",MROUND(AVERAGE(ES2S3),0.5))</f>
        <v/>
      </c>
      <c r="R12" s="4">
        <f>IF(Q12&lt;4,(4-Q12)*2,0)</f>
        <v>0</v>
      </c>
      <c r="X12" s="4">
        <v>4</v>
      </c>
    </row>
    <row r="13" spans="1:25" x14ac:dyDescent="0.3">
      <c r="B13" s="177" t="s">
        <v>33</v>
      </c>
      <c r="C13" s="178"/>
      <c r="D13" s="179"/>
      <c r="E13" s="6"/>
      <c r="H13" s="177" t="s">
        <v>33</v>
      </c>
      <c r="I13" s="178"/>
      <c r="J13" s="179"/>
      <c r="K13" s="6"/>
      <c r="N13" s="177" t="s">
        <v>33</v>
      </c>
      <c r="O13" s="178"/>
      <c r="P13" s="179"/>
      <c r="Q13" s="6"/>
      <c r="X13" s="4">
        <v>3.5</v>
      </c>
    </row>
    <row r="14" spans="1:25" x14ac:dyDescent="0.3">
      <c r="B14" s="20"/>
      <c r="C14" s="21"/>
      <c r="D14" s="22"/>
      <c r="E14" s="10"/>
      <c r="G14" s="11"/>
      <c r="H14" s="20"/>
      <c r="I14" s="21"/>
      <c r="J14" s="22"/>
      <c r="K14" s="10"/>
      <c r="M14" s="11"/>
      <c r="N14" s="20"/>
      <c r="O14" s="21"/>
      <c r="P14" s="22"/>
      <c r="Q14" s="10"/>
      <c r="X14" s="4">
        <v>3</v>
      </c>
    </row>
    <row r="15" spans="1:25" ht="14.4" thickBot="1" x14ac:dyDescent="0.35">
      <c r="B15" s="23"/>
      <c r="C15" s="24"/>
      <c r="D15" s="25"/>
      <c r="E15" s="15"/>
      <c r="G15" s="11"/>
      <c r="H15" s="23"/>
      <c r="I15" s="24"/>
      <c r="J15" s="25"/>
      <c r="K15" s="15"/>
      <c r="M15" s="11"/>
      <c r="N15" s="23"/>
      <c r="O15" s="24"/>
      <c r="P15" s="25"/>
      <c r="Q15" s="15"/>
      <c r="X15" s="4">
        <v>2.5</v>
      </c>
    </row>
    <row r="16" spans="1:25" ht="14.4" thickBot="1" x14ac:dyDescent="0.35">
      <c r="B16" s="26"/>
      <c r="C16" s="27"/>
      <c r="D16" s="28"/>
      <c r="E16" s="29" t="str">
        <f>IF(ISERROR(AVERAGE(ICAS1)),"",MROUND(AVERAGE(ICAS1),0.5))</f>
        <v/>
      </c>
      <c r="F16" s="4">
        <f>IF(E16&lt;4,4-E16,0)</f>
        <v>0</v>
      </c>
      <c r="G16" s="11"/>
      <c r="H16" s="26"/>
      <c r="I16" s="27"/>
      <c r="J16" s="28"/>
      <c r="K16" s="29" t="str">
        <f>IF(ISERROR(AVERAGE(ICAS2)),"",MROUND(AVERAGE(ICAS2),0.5))</f>
        <v/>
      </c>
      <c r="L16" s="4">
        <f>IF(K16&lt;4,4-K16,0)</f>
        <v>0</v>
      </c>
      <c r="M16" s="11"/>
      <c r="N16" s="26"/>
      <c r="O16" s="27"/>
      <c r="P16" s="28"/>
      <c r="Q16" s="29" t="str">
        <f>IF(ISERROR(AVERAGE(ICAS3)),"",MROUND(AVERAGE(ICAS3),0.5))</f>
        <v/>
      </c>
      <c r="R16" s="4">
        <f>IF(Q16&lt;4,4-Q16,0)</f>
        <v>0</v>
      </c>
      <c r="X16" s="4">
        <v>2</v>
      </c>
    </row>
    <row r="17" spans="2:24" x14ac:dyDescent="0.3">
      <c r="B17" s="180" t="s">
        <v>3</v>
      </c>
      <c r="C17" s="181"/>
      <c r="D17" s="182"/>
      <c r="E17" s="6"/>
      <c r="H17" s="180" t="s">
        <v>3</v>
      </c>
      <c r="I17" s="181"/>
      <c r="J17" s="182"/>
      <c r="K17" s="6"/>
      <c r="N17" s="180" t="s">
        <v>3</v>
      </c>
      <c r="O17" s="181"/>
      <c r="P17" s="182"/>
      <c r="Q17" s="6"/>
      <c r="X17" s="4">
        <v>1.5</v>
      </c>
    </row>
    <row r="18" spans="2:24" x14ac:dyDescent="0.3">
      <c r="B18" s="30"/>
      <c r="C18" s="31"/>
      <c r="D18" s="32"/>
      <c r="E18" s="10"/>
      <c r="G18" s="11"/>
      <c r="H18" s="30"/>
      <c r="I18" s="31"/>
      <c r="J18" s="32"/>
      <c r="K18" s="10"/>
      <c r="M18" s="11"/>
      <c r="N18" s="30"/>
      <c r="O18" s="31"/>
      <c r="P18" s="32"/>
      <c r="Q18" s="10"/>
      <c r="X18" s="4">
        <v>1</v>
      </c>
    </row>
    <row r="19" spans="2:24" ht="14.4" thickBot="1" x14ac:dyDescent="0.35">
      <c r="B19" s="33"/>
      <c r="C19" s="34"/>
      <c r="D19" s="35"/>
      <c r="E19" s="15"/>
      <c r="G19" s="11"/>
      <c r="H19" s="33"/>
      <c r="I19" s="34"/>
      <c r="J19" s="35"/>
      <c r="K19" s="15"/>
      <c r="M19" s="11"/>
      <c r="N19" s="33"/>
      <c r="O19" s="34"/>
      <c r="P19" s="35"/>
      <c r="Q19" s="15"/>
    </row>
    <row r="20" spans="2:24" ht="14.4" thickBot="1" x14ac:dyDescent="0.35">
      <c r="B20" s="36"/>
      <c r="C20" s="37"/>
      <c r="D20" s="38"/>
      <c r="E20" s="39" t="str">
        <f>IF(ISERROR(AVERAGE(FRAS1)),"",MROUND(AVERAGE(FRAS1),0.5))</f>
        <v/>
      </c>
      <c r="F20" s="4">
        <f>IF(E20&lt;4,4-E20,0)</f>
        <v>0</v>
      </c>
      <c r="G20" s="11"/>
      <c r="H20" s="36"/>
      <c r="I20" s="37"/>
      <c r="J20" s="38"/>
      <c r="K20" s="39" t="str">
        <f>IF(ISERROR(AVERAGE(FRAS2)),"",MROUND(AVERAGE(FRAS2),0.5))</f>
        <v/>
      </c>
      <c r="L20" s="4">
        <f>IF(K20&lt;4,4-K20,0)</f>
        <v>0</v>
      </c>
      <c r="M20" s="11"/>
      <c r="N20" s="36"/>
      <c r="O20" s="37"/>
      <c r="P20" s="38"/>
      <c r="Q20" s="39" t="str">
        <f>IF(ISERROR(AVERAGE(FRAS3)),"",MROUND(AVERAGE(FRAS3),0.5))</f>
        <v/>
      </c>
      <c r="R20" s="4">
        <f>IF(Q20&lt;4,4-Q20,0)</f>
        <v>0</v>
      </c>
    </row>
    <row r="21" spans="2:24" x14ac:dyDescent="0.3">
      <c r="B21" s="187" t="s">
        <v>38</v>
      </c>
      <c r="C21" s="188"/>
      <c r="D21" s="189"/>
      <c r="E21" s="6"/>
      <c r="H21" s="183" t="str">
        <f>IF(_LN2="Choisir langue 2*","ALL ou ANG",_LN2)</f>
        <v>ALL ou ANG</v>
      </c>
      <c r="I21" s="184"/>
      <c r="J21" s="185"/>
      <c r="K21" s="6"/>
      <c r="N21" s="183" t="str">
        <f>IF(_LN2="Choisir langue 2*","ALL ou ANG",_LN2)</f>
        <v>ALL ou ANG</v>
      </c>
      <c r="O21" s="184"/>
      <c r="P21" s="185"/>
      <c r="Q21" s="6"/>
    </row>
    <row r="22" spans="2:24" x14ac:dyDescent="0.3">
      <c r="B22" s="40"/>
      <c r="C22" s="41"/>
      <c r="D22" s="42"/>
      <c r="E22" s="10"/>
      <c r="G22" s="11"/>
      <c r="H22" s="40"/>
      <c r="I22" s="41"/>
      <c r="J22" s="42"/>
      <c r="K22" s="10"/>
      <c r="M22" s="11"/>
      <c r="N22" s="40"/>
      <c r="O22" s="41"/>
      <c r="P22" s="42"/>
      <c r="Q22" s="10"/>
    </row>
    <row r="23" spans="2:24" ht="14.4" thickBot="1" x14ac:dyDescent="0.35">
      <c r="B23" s="43"/>
      <c r="C23" s="44"/>
      <c r="D23" s="45"/>
      <c r="E23" s="15"/>
      <c r="G23" s="11"/>
      <c r="H23" s="43"/>
      <c r="I23" s="44"/>
      <c r="J23" s="45"/>
      <c r="K23" s="15"/>
      <c r="M23" s="11"/>
      <c r="N23" s="43"/>
      <c r="O23" s="44"/>
      <c r="P23" s="45"/>
      <c r="Q23" s="15"/>
    </row>
    <row r="24" spans="2:24" ht="14.4" thickBot="1" x14ac:dyDescent="0.35">
      <c r="B24" s="46"/>
      <c r="C24" s="47"/>
      <c r="D24" s="48"/>
      <c r="E24" s="49" t="str">
        <f>IF(ISERROR(AVERAGE(LANG2S1)),"",MROUND(AVERAGE(LANG2S1),0.5))</f>
        <v/>
      </c>
      <c r="F24" s="4">
        <f>IF(E24&lt;4,4-E24,0)</f>
        <v>0</v>
      </c>
      <c r="G24" s="11"/>
      <c r="H24" s="46"/>
      <c r="I24" s="47"/>
      <c r="J24" s="48"/>
      <c r="K24" s="49" t="str">
        <f>IF(ISERROR(AVERAGE(LANG2S2)),"",MROUND(AVERAGE(LANG2S2),0.5))</f>
        <v/>
      </c>
      <c r="L24" s="4">
        <f>IF(K24&lt;4,4-K24,0)</f>
        <v>0</v>
      </c>
      <c r="M24" s="11"/>
      <c r="N24" s="46"/>
      <c r="O24" s="47"/>
      <c r="P24" s="48"/>
      <c r="Q24" s="49" t="str">
        <f>IF(ISERROR(AVERAGE(LANG2S3)),"",MROUND(AVERAGE(LANG2S3),0.5))</f>
        <v/>
      </c>
      <c r="R24" s="4">
        <f>IF(Q24&lt;4,4-Q24,0)</f>
        <v>0</v>
      </c>
    </row>
    <row r="25" spans="2:24" ht="14.4" thickBot="1" x14ac:dyDescent="0.35"/>
    <row r="26" spans="2:24" ht="14.4" thickBot="1" x14ac:dyDescent="0.35">
      <c r="B26" s="164" t="s">
        <v>7</v>
      </c>
      <c r="C26" s="165"/>
      <c r="D26" s="165"/>
      <c r="E26" s="166"/>
      <c r="H26" s="164" t="s">
        <v>9</v>
      </c>
      <c r="I26" s="165"/>
      <c r="J26" s="165"/>
      <c r="K26" s="166"/>
      <c r="N26" s="164" t="s">
        <v>10</v>
      </c>
      <c r="O26" s="165"/>
      <c r="P26" s="165"/>
      <c r="Q26" s="166"/>
    </row>
    <row r="27" spans="2:24" ht="14.4" thickBot="1" x14ac:dyDescent="0.35">
      <c r="B27" s="56"/>
      <c r="C27" s="57"/>
      <c r="D27" s="57"/>
      <c r="E27" s="58"/>
      <c r="H27" s="56"/>
      <c r="I27" s="57"/>
      <c r="J27" s="57"/>
      <c r="K27" s="58"/>
      <c r="N27" s="56"/>
      <c r="O27" s="57"/>
      <c r="P27" s="57"/>
      <c r="Q27" s="58"/>
    </row>
    <row r="28" spans="2:24" ht="16.2" thickBot="1" x14ac:dyDescent="0.35">
      <c r="B28" s="167" t="s">
        <v>47</v>
      </c>
      <c r="C28" s="168"/>
      <c r="D28" s="168"/>
      <c r="E28" s="59" t="str">
        <f>IF(ISERROR(AVERAGE(E12,E12,E16,E16,E20,E24)),"",ROUND(AVERAGE(E12,E12,E16,E16,E20,E24),1))</f>
        <v/>
      </c>
      <c r="G28" s="50" t="str">
        <f>IF(OR(E28=0,E28=""),"",IF(E28&lt;4,"O","P"))</f>
        <v/>
      </c>
      <c r="H28" s="167" t="s">
        <v>47</v>
      </c>
      <c r="I28" s="168"/>
      <c r="J28" s="168"/>
      <c r="K28" s="59" t="str">
        <f>IF(ISERROR(AVERAGE(K12,K12,K16,K16,K20,K24)),"",ROUND(AVERAGE(K12,K12,K16,K16,K20,K24),1))</f>
        <v/>
      </c>
      <c r="M28" s="50" t="str">
        <f>IF(OR(K28=0,K28=""),"",IF(K28&lt;4,"O","P"))</f>
        <v/>
      </c>
      <c r="N28" s="167" t="s">
        <v>47</v>
      </c>
      <c r="O28" s="168"/>
      <c r="P28" s="168"/>
      <c r="Q28" s="59" t="str">
        <f>IF(ISERROR(AVERAGE(Q12,Q12,Q16,Q16,Q20,Q24)),"",ROUND(AVERAGE(Q12,Q12,Q16,Q16,Q20,Q24),1))</f>
        <v/>
      </c>
      <c r="S28" s="50" t="str">
        <f>IF(OR(Q28=0,Q28=""),"",IF(Q28&lt;4,"O","P"))</f>
        <v/>
      </c>
    </row>
    <row r="29" spans="2:24" ht="14.4" thickBot="1" x14ac:dyDescent="0.35">
      <c r="B29" s="56"/>
      <c r="C29" s="57"/>
      <c r="D29" s="57"/>
      <c r="E29" s="60"/>
      <c r="H29" s="56"/>
      <c r="I29" s="57"/>
      <c r="J29" s="57"/>
      <c r="K29" s="60"/>
      <c r="N29" s="56"/>
      <c r="O29" s="57"/>
      <c r="P29" s="57"/>
      <c r="Q29" s="60"/>
    </row>
    <row r="30" spans="2:24" ht="14.4" thickBot="1" x14ac:dyDescent="0.35">
      <c r="B30" s="161" t="s">
        <v>8</v>
      </c>
      <c r="C30" s="162"/>
      <c r="D30" s="163"/>
      <c r="E30" s="5" t="str">
        <f>IF(OR(E28&lt;4),"échec","réussi")</f>
        <v>réussi</v>
      </c>
      <c r="H30" s="161" t="s">
        <v>8</v>
      </c>
      <c r="I30" s="162"/>
      <c r="J30" s="163"/>
      <c r="K30" s="5" t="str">
        <f>IF(OR(K28&lt;4),"échec","réussi")</f>
        <v>réussi</v>
      </c>
      <c r="N30" s="161" t="s">
        <v>8</v>
      </c>
      <c r="O30" s="162"/>
      <c r="P30" s="163"/>
      <c r="Q30" s="5" t="str">
        <f>IF(OR(Q28&lt;4),"échec","réussi")</f>
        <v>réussi</v>
      </c>
    </row>
    <row r="32" spans="2:24" ht="16.2" x14ac:dyDescent="0.3">
      <c r="B32" s="62" t="s">
        <v>48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</row>
    <row r="33" spans="2:16" ht="14.4" thickBot="1" x14ac:dyDescent="0.35"/>
    <row r="34" spans="2:16" ht="14.4" thickBot="1" x14ac:dyDescent="0.35">
      <c r="B34" s="186" t="str">
        <f>IF(_LN2="Choisir langue 2*","* Cliquer sur la cellule, dérouler la liste et sélectionner la langue","")</f>
        <v>* Cliquer sur la cellule, dérouler la liste et sélectionner la langue</v>
      </c>
      <c r="C34" s="186"/>
      <c r="D34" s="186"/>
      <c r="E34" s="186"/>
      <c r="F34" s="186"/>
      <c r="G34" s="186"/>
      <c r="H34" s="186"/>
      <c r="I34" s="186"/>
      <c r="J34" s="186"/>
      <c r="K34" s="186"/>
      <c r="N34" s="174" t="s">
        <v>14</v>
      </c>
      <c r="O34" s="175"/>
      <c r="P34" s="176"/>
    </row>
    <row r="35" spans="2:16" ht="14.4" thickBot="1" x14ac:dyDescent="0.35">
      <c r="N35" s="52"/>
      <c r="O35" s="53"/>
      <c r="P35" s="54"/>
    </row>
    <row r="36" spans="2:16" s="55" customFormat="1" ht="10.199999999999999" x14ac:dyDescent="0.2">
      <c r="N36" s="172" t="s">
        <v>15</v>
      </c>
      <c r="O36" s="173"/>
      <c r="P36" s="173"/>
    </row>
  </sheetData>
  <sheetProtection sheet="1" objects="1" scenarios="1" selectLockedCells="1"/>
  <mergeCells count="30">
    <mergeCell ref="B9:D9"/>
    <mergeCell ref="N36:P36"/>
    <mergeCell ref="N34:P34"/>
    <mergeCell ref="N13:P13"/>
    <mergeCell ref="N17:P17"/>
    <mergeCell ref="N21:P21"/>
    <mergeCell ref="H13:J13"/>
    <mergeCell ref="H17:J17"/>
    <mergeCell ref="H21:J21"/>
    <mergeCell ref="B34:K34"/>
    <mergeCell ref="B28:D28"/>
    <mergeCell ref="B13:D13"/>
    <mergeCell ref="B17:D17"/>
    <mergeCell ref="B21:D21"/>
    <mergeCell ref="B1:Q1"/>
    <mergeCell ref="B5:Q5"/>
    <mergeCell ref="B4:Q4"/>
    <mergeCell ref="B30:D30"/>
    <mergeCell ref="H30:J30"/>
    <mergeCell ref="N30:P30"/>
    <mergeCell ref="B26:E26"/>
    <mergeCell ref="H26:K26"/>
    <mergeCell ref="H28:J28"/>
    <mergeCell ref="N26:Q26"/>
    <mergeCell ref="N28:P28"/>
    <mergeCell ref="H9:J9"/>
    <mergeCell ref="B8:D8"/>
    <mergeCell ref="H8:J8"/>
    <mergeCell ref="N8:P8"/>
    <mergeCell ref="N9:P9"/>
  </mergeCells>
  <phoneticPr fontId="1" type="noConversion"/>
  <conditionalFormatting sqref="E30 K30 Q30">
    <cfRule type="cellIs" dxfId="13" priority="3" stopIfTrue="1" operator="equal">
      <formula>"échec"</formula>
    </cfRule>
    <cfRule type="cellIs" dxfId="12" priority="4" stopIfTrue="1" operator="equal">
      <formula>"réussi"</formula>
    </cfRule>
  </conditionalFormatting>
  <conditionalFormatting sqref="E28 K28 Q28">
    <cfRule type="cellIs" dxfId="11" priority="5" stopIfTrue="1" operator="lessThan">
      <formula>4</formula>
    </cfRule>
  </conditionalFormatting>
  <conditionalFormatting sqref="G28 M28 S28">
    <cfRule type="cellIs" dxfId="10" priority="6" stopIfTrue="1" operator="equal">
      <formula>"O"</formula>
    </cfRule>
    <cfRule type="cellIs" dxfId="9" priority="7" stopIfTrue="1" operator="equal">
      <formula>"P"</formula>
    </cfRule>
  </conditionalFormatting>
  <conditionalFormatting sqref="B21:D21">
    <cfRule type="cellIs" dxfId="8" priority="13" stopIfTrue="1" operator="equal">
      <formula>"Choisir langue 2*"</formula>
    </cfRule>
  </conditionalFormatting>
  <conditionalFormatting sqref="B34:K34">
    <cfRule type="cellIs" priority="14" stopIfTrue="1" operator="equal">
      <formula>""</formula>
    </cfRule>
    <cfRule type="cellIs" dxfId="7" priority="15" stopIfTrue="1" operator="notEqual">
      <formula>""</formula>
    </cfRule>
  </conditionalFormatting>
  <dataValidations count="3">
    <dataValidation type="list" allowBlank="1" showErrorMessage="1" errorTitle="Erreur" error="Seule des notes au demi point de 1 à 6 peuvent être saisies dans les cellules de notes" sqref="N18:P20 B10:D12 H10:J12 N10:P12 N14:P16 H14:J16 B14:D16 B18:D20 B22:D24 H18:J20 H22:J24 N22:P24 O35:P35">
      <formula1>$X$8:$X$18</formula1>
    </dataValidation>
    <dataValidation type="list" showErrorMessage="1" errorTitle="Erreur" error="Uniquement ALL ou ANG" sqref="B21:D21">
      <formula1>$Y$8:$Y$10</formula1>
    </dataValidation>
    <dataValidation allowBlank="1" showErrorMessage="1" errorTitle="Erreur" error="Seule des notes au demi point de 1 à 6 peuvent être saisies dans les cellules de notes" sqref="N35"/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showGridLines="0" showZeros="0" zoomScaleNormal="100" workbookViewId="0">
      <selection activeCell="B9" sqref="B9"/>
    </sheetView>
  </sheetViews>
  <sheetFormatPr baseColWidth="10" defaultColWidth="6" defaultRowHeight="13.8" x14ac:dyDescent="0.3"/>
  <cols>
    <col min="1" max="1" width="3.109375" style="4" customWidth="1"/>
    <col min="2" max="5" width="6" style="4" customWidth="1"/>
    <col min="6" max="6" width="6" style="4" hidden="1" customWidth="1"/>
    <col min="7" max="11" width="6" style="4" customWidth="1"/>
    <col min="12" max="12" width="6" style="4" hidden="1" customWidth="1"/>
    <col min="13" max="17" width="6" style="4" customWidth="1"/>
    <col min="18" max="18" width="6" style="4" hidden="1" customWidth="1"/>
    <col min="19" max="23" width="6" style="4" customWidth="1"/>
    <col min="24" max="24" width="6" style="4" hidden="1" customWidth="1"/>
    <col min="25" max="16384" width="6" style="4"/>
  </cols>
  <sheetData>
    <row r="1" spans="1:24" s="2" customFormat="1" ht="25.2" customHeight="1" x14ac:dyDescent="0.25">
      <c r="A1" s="1"/>
      <c r="B1" s="156" t="s">
        <v>45</v>
      </c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8"/>
    </row>
    <row r="2" spans="1:24" x14ac:dyDescent="0.3">
      <c r="A2" s="3"/>
    </row>
    <row r="3" spans="1:24" ht="15.6" x14ac:dyDescent="0.3">
      <c r="B3" s="203" t="str">
        <f>Semestres123!B4</f>
        <v xml:space="preserve">Nom, prénom 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</row>
    <row r="4" spans="1:24" ht="12.75" customHeight="1" thickBot="1" x14ac:dyDescent="0.35"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24" ht="14.4" thickBot="1" x14ac:dyDescent="0.35">
      <c r="B5" s="63"/>
      <c r="C5" s="63"/>
      <c r="D5" s="63"/>
      <c r="E5" s="63"/>
      <c r="F5" s="63"/>
      <c r="G5" s="63"/>
      <c r="H5" s="190" t="s">
        <v>43</v>
      </c>
      <c r="I5" s="191"/>
      <c r="J5" s="191"/>
      <c r="K5" s="191"/>
      <c r="L5" s="191"/>
      <c r="M5" s="191"/>
      <c r="N5" s="191"/>
      <c r="O5" s="191"/>
      <c r="P5" s="191"/>
      <c r="Q5" s="192"/>
    </row>
    <row r="6" spans="1:24" ht="14.4" thickBot="1" x14ac:dyDescent="0.35"/>
    <row r="7" spans="1:24" ht="14.4" thickBot="1" x14ac:dyDescent="0.35">
      <c r="B7" s="204" t="s">
        <v>11</v>
      </c>
      <c r="C7" s="205"/>
      <c r="D7" s="206"/>
      <c r="E7" s="51" t="s">
        <v>6</v>
      </c>
      <c r="H7" s="204" t="s">
        <v>12</v>
      </c>
      <c r="I7" s="205"/>
      <c r="J7" s="205"/>
      <c r="K7" s="51" t="s">
        <v>6</v>
      </c>
      <c r="N7" s="204" t="s">
        <v>13</v>
      </c>
      <c r="O7" s="205"/>
      <c r="P7" s="206"/>
      <c r="Q7" s="51" t="s">
        <v>6</v>
      </c>
      <c r="X7" s="4">
        <v>6</v>
      </c>
    </row>
    <row r="8" spans="1:24" x14ac:dyDescent="0.3">
      <c r="B8" s="169" t="s">
        <v>19</v>
      </c>
      <c r="C8" s="170"/>
      <c r="D8" s="171"/>
      <c r="E8" s="64"/>
      <c r="H8" s="169" t="s">
        <v>19</v>
      </c>
      <c r="I8" s="170"/>
      <c r="J8" s="171"/>
      <c r="K8" s="64"/>
      <c r="N8" s="169" t="s">
        <v>19</v>
      </c>
      <c r="O8" s="170"/>
      <c r="P8" s="171"/>
      <c r="Q8" s="64"/>
      <c r="X8" s="4">
        <v>5.5</v>
      </c>
    </row>
    <row r="9" spans="1:24" x14ac:dyDescent="0.3">
      <c r="B9" s="7"/>
      <c r="C9" s="8"/>
      <c r="D9" s="9"/>
      <c r="E9" s="10"/>
      <c r="G9" s="11"/>
      <c r="H9" s="7"/>
      <c r="I9" s="8"/>
      <c r="J9" s="65"/>
      <c r="K9" s="10"/>
      <c r="M9" s="11"/>
      <c r="N9" s="7"/>
      <c r="O9" s="8"/>
      <c r="P9" s="65"/>
      <c r="Q9" s="10"/>
      <c r="X9" s="4">
        <v>5</v>
      </c>
    </row>
    <row r="10" spans="1:24" ht="14.4" thickBot="1" x14ac:dyDescent="0.35">
      <c r="B10" s="12"/>
      <c r="C10" s="13"/>
      <c r="D10" s="14"/>
      <c r="E10" s="15"/>
      <c r="G10" s="11"/>
      <c r="H10" s="12"/>
      <c r="I10" s="13"/>
      <c r="J10" s="66"/>
      <c r="K10" s="15"/>
      <c r="M10" s="11"/>
      <c r="N10" s="12"/>
      <c r="O10" s="13"/>
      <c r="P10" s="66"/>
      <c r="Q10" s="15"/>
      <c r="X10" s="4">
        <v>4.5</v>
      </c>
    </row>
    <row r="11" spans="1:24" ht="14.4" thickBot="1" x14ac:dyDescent="0.35">
      <c r="B11" s="67"/>
      <c r="C11" s="68"/>
      <c r="D11" s="69"/>
      <c r="E11" s="19" t="str">
        <f>IF(ISERROR(AVERAGE(ES2S4)),"",MROUND(AVERAGE(ES2S4),0.5))</f>
        <v/>
      </c>
      <c r="F11" s="4">
        <f>IF(E11&lt;4,(4-E11)*2,0)</f>
        <v>0</v>
      </c>
      <c r="G11" s="11"/>
      <c r="H11" s="16"/>
      <c r="I11" s="17"/>
      <c r="J11" s="70"/>
      <c r="K11" s="19" t="str">
        <f>IF(ISERROR(AVERAGE(ES2S5)),"",MROUND(AVERAGE(ES2S5),0.5))</f>
        <v/>
      </c>
      <c r="L11" s="4">
        <f>IF(K11&lt;4,(4-K11)*2,0)</f>
        <v>0</v>
      </c>
      <c r="M11" s="11"/>
      <c r="N11" s="16"/>
      <c r="O11" s="17"/>
      <c r="P11" s="70"/>
      <c r="Q11" s="19" t="str">
        <f>IF(ISERROR(AVERAGE(ES2S6)),"",MROUND(AVERAGE(ES2S6),0.5))</f>
        <v/>
      </c>
      <c r="R11" s="4">
        <f>IF(Q11&lt;4,(4-Q11)*2,0)</f>
        <v>0</v>
      </c>
      <c r="X11" s="4">
        <v>4</v>
      </c>
    </row>
    <row r="12" spans="1:24" x14ac:dyDescent="0.3">
      <c r="B12" s="177" t="s">
        <v>33</v>
      </c>
      <c r="C12" s="178"/>
      <c r="D12" s="179"/>
      <c r="E12" s="64"/>
      <c r="X12" s="4">
        <v>3.5</v>
      </c>
    </row>
    <row r="13" spans="1:24" x14ac:dyDescent="0.3">
      <c r="B13" s="20"/>
      <c r="C13" s="21"/>
      <c r="D13" s="22"/>
      <c r="E13" s="10"/>
      <c r="G13" s="11"/>
      <c r="X13" s="4">
        <v>3</v>
      </c>
    </row>
    <row r="14" spans="1:24" ht="14.4" thickBot="1" x14ac:dyDescent="0.35">
      <c r="B14" s="23"/>
      <c r="C14" s="24"/>
      <c r="D14" s="25"/>
      <c r="E14" s="15"/>
      <c r="G14" s="11"/>
      <c r="X14" s="4">
        <v>2.5</v>
      </c>
    </row>
    <row r="15" spans="1:24" ht="14.4" thickBot="1" x14ac:dyDescent="0.35">
      <c r="B15" s="71"/>
      <c r="C15" s="72"/>
      <c r="D15" s="73"/>
      <c r="E15" s="29" t="str">
        <f>IF(ISERROR(AVERAGE(ICAS4)),"",MROUND(AVERAGE(ICAS4),0.5))</f>
        <v/>
      </c>
      <c r="F15" s="4">
        <f>IF(E15&lt;4,4-E15,0)</f>
        <v>0</v>
      </c>
      <c r="G15" s="11"/>
      <c r="K15" s="74"/>
      <c r="Q15" s="74"/>
      <c r="R15" s="4">
        <f>IF(Q15&lt;4,4-Q15,0)</f>
        <v>4</v>
      </c>
      <c r="X15" s="4">
        <v>2</v>
      </c>
    </row>
    <row r="16" spans="1:24" x14ac:dyDescent="0.3">
      <c r="B16" s="180" t="s">
        <v>3</v>
      </c>
      <c r="C16" s="181"/>
      <c r="D16" s="182"/>
      <c r="E16" s="64"/>
      <c r="H16" s="180" t="s">
        <v>3</v>
      </c>
      <c r="I16" s="181"/>
      <c r="J16" s="182"/>
      <c r="K16" s="74"/>
      <c r="N16" s="180" t="s">
        <v>3</v>
      </c>
      <c r="O16" s="181"/>
      <c r="P16" s="182"/>
      <c r="Q16" s="74"/>
      <c r="X16" s="4">
        <v>1.5</v>
      </c>
    </row>
    <row r="17" spans="2:24" x14ac:dyDescent="0.3">
      <c r="B17" s="30"/>
      <c r="C17" s="31"/>
      <c r="D17" s="32"/>
      <c r="E17" s="10"/>
      <c r="G17" s="11"/>
      <c r="H17" s="30"/>
      <c r="I17" s="31"/>
      <c r="J17" s="32"/>
      <c r="K17" s="10"/>
      <c r="M17" s="11"/>
      <c r="N17" s="30"/>
      <c r="O17" s="31"/>
      <c r="P17" s="32"/>
      <c r="Q17" s="10"/>
      <c r="X17" s="4">
        <v>1</v>
      </c>
    </row>
    <row r="18" spans="2:24" ht="14.4" thickBot="1" x14ac:dyDescent="0.35">
      <c r="B18" s="33"/>
      <c r="C18" s="34"/>
      <c r="D18" s="35"/>
      <c r="E18" s="15"/>
      <c r="G18" s="11"/>
      <c r="H18" s="33"/>
      <c r="I18" s="34"/>
      <c r="J18" s="35"/>
      <c r="K18" s="15"/>
      <c r="M18" s="11"/>
      <c r="N18" s="33"/>
      <c r="O18" s="34"/>
      <c r="P18" s="35"/>
      <c r="Q18" s="15"/>
    </row>
    <row r="19" spans="2:24" ht="14.4" thickBot="1" x14ac:dyDescent="0.35">
      <c r="B19" s="75"/>
      <c r="C19" s="76"/>
      <c r="D19" s="77"/>
      <c r="E19" s="39" t="str">
        <f>IF(ISERROR(AVERAGE(FRAS4)),"",MROUND(AVERAGE(FRAS4),0.5))</f>
        <v/>
      </c>
      <c r="F19" s="4">
        <f>IF(E19&lt;4,4-E19,0)</f>
        <v>0</v>
      </c>
      <c r="G19" s="11"/>
      <c r="H19" s="75"/>
      <c r="I19" s="76"/>
      <c r="J19" s="77"/>
      <c r="K19" s="39" t="str">
        <f>IF(ISERROR(AVERAGE(FRAS5)),"",MROUND(AVERAGE(FRAS5),0.5))</f>
        <v/>
      </c>
      <c r="L19" s="4">
        <f>IF(K19&lt;4,4-K19,0)</f>
        <v>0</v>
      </c>
      <c r="M19" s="11"/>
      <c r="N19" s="75"/>
      <c r="O19" s="76"/>
      <c r="P19" s="77"/>
      <c r="Q19" s="39" t="str">
        <f>IF(ISERROR(AVERAGE(FRAS6)),"",MROUND(AVERAGE(FRAS6),0.5))</f>
        <v/>
      </c>
      <c r="R19" s="4">
        <f>IF(Q19&lt;4,4-Q19,0)</f>
        <v>0</v>
      </c>
    </row>
    <row r="20" spans="2:24" x14ac:dyDescent="0.3">
      <c r="B20" s="183" t="str">
        <f>IF(_LN2="Choisir langue 2*","ALL ou ANG",_LN2)</f>
        <v>ALL ou ANG</v>
      </c>
      <c r="C20" s="184"/>
      <c r="D20" s="185"/>
      <c r="E20" s="64"/>
      <c r="H20" s="183" t="str">
        <f>IF(_LN2="Choisir langue 2*","ALL ou ANG",_LN2)</f>
        <v>ALL ou ANG</v>
      </c>
      <c r="I20" s="184"/>
      <c r="J20" s="185"/>
      <c r="K20" s="64"/>
      <c r="N20" s="183" t="str">
        <f>IF(_LN2="Choisir langue 2*","ALL ou ANG",_LN2)</f>
        <v>ALL ou ANG</v>
      </c>
      <c r="O20" s="184"/>
      <c r="P20" s="185"/>
      <c r="Q20" s="64"/>
    </row>
    <row r="21" spans="2:24" x14ac:dyDescent="0.3">
      <c r="B21" s="40"/>
      <c r="C21" s="41"/>
      <c r="D21" s="42"/>
      <c r="E21" s="10"/>
      <c r="G21" s="11"/>
      <c r="H21" s="40"/>
      <c r="I21" s="41"/>
      <c r="J21" s="42"/>
      <c r="K21" s="10"/>
      <c r="M21" s="11"/>
      <c r="N21" s="40"/>
      <c r="O21" s="41"/>
      <c r="P21" s="42"/>
      <c r="Q21" s="10"/>
    </row>
    <row r="22" spans="2:24" ht="14.4" thickBot="1" x14ac:dyDescent="0.35">
      <c r="B22" s="43"/>
      <c r="C22" s="44"/>
      <c r="D22" s="45"/>
      <c r="E22" s="15"/>
      <c r="G22" s="11"/>
      <c r="H22" s="43"/>
      <c r="I22" s="44"/>
      <c r="J22" s="45"/>
      <c r="K22" s="15"/>
      <c r="M22" s="11"/>
      <c r="N22" s="43"/>
      <c r="O22" s="44"/>
      <c r="P22" s="45"/>
      <c r="Q22" s="15"/>
    </row>
    <row r="23" spans="2:24" ht="14.4" thickBot="1" x14ac:dyDescent="0.35">
      <c r="B23" s="46"/>
      <c r="C23" s="47"/>
      <c r="D23" s="78"/>
      <c r="E23" s="49" t="str">
        <f>IF(ISERROR(AVERAGE(LANG2S4)),"",MROUND(AVERAGE(LANG2S4),0.5))</f>
        <v/>
      </c>
      <c r="F23" s="4">
        <f>IF(E23&lt;4,4-E23,0)</f>
        <v>0</v>
      </c>
      <c r="G23" s="11"/>
      <c r="H23" s="46"/>
      <c r="I23" s="47"/>
      <c r="J23" s="78"/>
      <c r="K23" s="49" t="str">
        <f>IF(ISERROR(AVERAGE(LANG2S5)),"",MROUND(AVERAGE(LANG2S5),0.5))</f>
        <v/>
      </c>
      <c r="L23" s="4">
        <f>IF(K23&lt;4,4-K23,0)</f>
        <v>0</v>
      </c>
      <c r="M23" s="11"/>
      <c r="N23" s="46"/>
      <c r="O23" s="47"/>
      <c r="P23" s="78"/>
      <c r="Q23" s="49" t="str">
        <f>IF(ISERROR(AVERAGE(LANG2S6)),"",MROUND(AVERAGE(LANG2S6),0.5))</f>
        <v/>
      </c>
      <c r="R23" s="4">
        <f>IF(Q23&lt;4,4-Q23,0)</f>
        <v>0</v>
      </c>
    </row>
    <row r="24" spans="2:24" ht="14.4" thickBot="1" x14ac:dyDescent="0.35"/>
    <row r="25" spans="2:24" ht="14.4" thickBot="1" x14ac:dyDescent="0.35">
      <c r="B25" s="164" t="s">
        <v>44</v>
      </c>
      <c r="C25" s="165"/>
      <c r="D25" s="165"/>
      <c r="E25" s="166"/>
      <c r="H25" s="190" t="s">
        <v>43</v>
      </c>
      <c r="I25" s="191"/>
      <c r="J25" s="191"/>
      <c r="K25" s="191"/>
      <c r="L25" s="191"/>
      <c r="M25" s="191"/>
      <c r="N25" s="191"/>
      <c r="O25" s="191"/>
      <c r="P25" s="191"/>
      <c r="Q25" s="192"/>
    </row>
    <row r="26" spans="2:24" ht="13.5" customHeight="1" thickBot="1" x14ac:dyDescent="0.35">
      <c r="B26" s="56"/>
      <c r="C26" s="57"/>
      <c r="D26" s="57"/>
      <c r="E26" s="58"/>
    </row>
    <row r="27" spans="2:24" ht="12.75" customHeight="1" thickBot="1" x14ac:dyDescent="0.35">
      <c r="B27" s="194" t="s">
        <v>47</v>
      </c>
      <c r="C27" s="195"/>
      <c r="D27" s="196"/>
      <c r="E27" s="59" t="str">
        <f>IF(ISERROR(AVERAGE(E15,E15,E19,E23,E11,E11)),"",ROUND(AVERAGE(E15,E15,E19,E23,E11,E11),1))</f>
        <v/>
      </c>
      <c r="G27" s="50" t="str">
        <f>IF(OR(E27=0,E27=""),"",IF(E27&lt;4,"O","P"))</f>
        <v/>
      </c>
    </row>
    <row r="28" spans="2:24" ht="14.4" thickBot="1" x14ac:dyDescent="0.35">
      <c r="B28" s="56"/>
      <c r="C28" s="57"/>
      <c r="D28" s="57"/>
      <c r="E28" s="60"/>
    </row>
    <row r="29" spans="2:24" ht="14.4" thickBot="1" x14ac:dyDescent="0.35">
      <c r="B29" s="161" t="s">
        <v>8</v>
      </c>
      <c r="C29" s="162"/>
      <c r="D29" s="163"/>
      <c r="E29" s="5" t="str">
        <f>IF(OR(E27&lt;4),"échec","réussi")</f>
        <v>réussi</v>
      </c>
      <c r="N29" s="197" t="s">
        <v>14</v>
      </c>
      <c r="O29" s="198"/>
      <c r="P29" s="199"/>
      <c r="U29" s="74"/>
    </row>
    <row r="30" spans="2:24" ht="14.4" thickBot="1" x14ac:dyDescent="0.35">
      <c r="N30" s="79"/>
      <c r="O30" s="80"/>
      <c r="P30" s="54"/>
    </row>
    <row r="31" spans="2:24" ht="23.25" customHeight="1" x14ac:dyDescent="0.3">
      <c r="B31" s="202" t="s">
        <v>49</v>
      </c>
      <c r="C31" s="202"/>
      <c r="D31" s="202"/>
      <c r="E31" s="202"/>
      <c r="F31" s="202"/>
      <c r="G31" s="202"/>
      <c r="H31" s="202"/>
      <c r="I31" s="202"/>
      <c r="J31" s="202"/>
      <c r="N31" s="172" t="s">
        <v>15</v>
      </c>
      <c r="O31" s="172"/>
      <c r="P31" s="172"/>
    </row>
    <row r="32" spans="2:24" ht="14.4" thickBot="1" x14ac:dyDescent="0.35"/>
    <row r="33" spans="2:17" ht="14.4" thickBot="1" x14ac:dyDescent="0.35">
      <c r="N33" s="200" t="s">
        <v>16</v>
      </c>
      <c r="O33" s="201"/>
      <c r="P33" s="81"/>
    </row>
    <row r="36" spans="2:17" ht="69" customHeight="1" x14ac:dyDescent="0.3">
      <c r="B36" s="193" t="s">
        <v>39</v>
      </c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</row>
  </sheetData>
  <sheetProtection sheet="1" objects="1" scenarios="1" selectLockedCells="1"/>
  <mergeCells count="25">
    <mergeCell ref="B20:D20"/>
    <mergeCell ref="N16:P16"/>
    <mergeCell ref="B12:D12"/>
    <mergeCell ref="B8:D8"/>
    <mergeCell ref="N20:P20"/>
    <mergeCell ref="H16:J16"/>
    <mergeCell ref="H20:J20"/>
    <mergeCell ref="N8:P8"/>
    <mergeCell ref="H8:J8"/>
    <mergeCell ref="B1:Q1"/>
    <mergeCell ref="H25:Q25"/>
    <mergeCell ref="B29:D29"/>
    <mergeCell ref="B36:Q36"/>
    <mergeCell ref="B27:D27"/>
    <mergeCell ref="N31:P31"/>
    <mergeCell ref="N29:P29"/>
    <mergeCell ref="N33:O33"/>
    <mergeCell ref="B25:E25"/>
    <mergeCell ref="B31:J31"/>
    <mergeCell ref="B3:Q3"/>
    <mergeCell ref="B7:D7"/>
    <mergeCell ref="H7:J7"/>
    <mergeCell ref="N7:P7"/>
    <mergeCell ref="H5:Q5"/>
    <mergeCell ref="B16:D16"/>
  </mergeCells>
  <phoneticPr fontId="1" type="noConversion"/>
  <conditionalFormatting sqref="E29">
    <cfRule type="cellIs" dxfId="6" priority="7" stopIfTrue="1" operator="equal">
      <formula>"échec"</formula>
    </cfRule>
    <cfRule type="cellIs" dxfId="5" priority="8" stopIfTrue="1" operator="equal">
      <formula>"réussi"</formula>
    </cfRule>
  </conditionalFormatting>
  <conditionalFormatting sqref="E27">
    <cfRule type="cellIs" dxfId="4" priority="6" stopIfTrue="1" operator="lessThan">
      <formula>4</formula>
    </cfRule>
  </conditionalFormatting>
  <conditionalFormatting sqref="G27">
    <cfRule type="cellIs" dxfId="3" priority="1" stopIfTrue="1" operator="equal">
      <formula>"O"</formula>
    </cfRule>
    <cfRule type="cellIs" dxfId="2" priority="2" stopIfTrue="1" operator="equal">
      <formula>"P"</formula>
    </cfRule>
  </conditionalFormatting>
  <dataValidations count="3">
    <dataValidation type="list" allowBlank="1" showInputMessage="1" showErrorMessage="1" errorTitle="Erreur" error="Seule des notes au demi point de 1 à 6 peuvent être saisies dans les cellules de notes" sqref="P33">
      <formula1>$X$7:$X$17</formula1>
    </dataValidation>
    <dataValidation type="list" allowBlank="1" showErrorMessage="1" errorTitle="Erreur" error="Seule des notes au demi point de 1 à 6 peuvent être saisies dans les cellules de notes" sqref="O30:P30 B9:D11 H9:J11 N9:P11 B13:D15 H21:J23 N21:P23 B17:D19 H17:J19 N17:P19 B21:D23">
      <formula1>$X$7:$X$17</formula1>
    </dataValidation>
    <dataValidation type="list" allowBlank="1" showDropDown="1" showErrorMessage="1" errorTitle="Erreur" error="Seule des notes au demi point de 1 à 6 peuvent être saisies dans les cellules de notes" sqref="N30">
      <formula1>$F$38:$F$47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V29"/>
  <sheetViews>
    <sheetView showGridLines="0" showZeros="0" zoomScale="130" zoomScaleNormal="130" workbookViewId="0">
      <selection activeCell="K8" sqref="K8"/>
    </sheetView>
  </sheetViews>
  <sheetFormatPr baseColWidth="10" defaultRowHeight="13.8" x14ac:dyDescent="0.3"/>
  <cols>
    <col min="1" max="1" width="2.6640625" style="4" customWidth="1"/>
    <col min="2" max="2" width="31.6640625" style="4" customWidth="1"/>
    <col min="3" max="9" width="5.33203125" style="4" customWidth="1"/>
    <col min="10" max="10" width="2.33203125" style="4" customWidth="1"/>
    <col min="11" max="13" width="5.33203125" style="4" customWidth="1"/>
    <col min="14" max="14" width="2.33203125" style="4" customWidth="1"/>
    <col min="15" max="16" width="5.33203125" style="4" customWidth="1"/>
    <col min="17" max="17" width="7" style="4" customWidth="1"/>
    <col min="18" max="18" width="12.109375" style="4" customWidth="1"/>
    <col min="19" max="23" width="4.33203125" style="4" customWidth="1"/>
    <col min="24" max="24" width="4.33203125" style="4" hidden="1" customWidth="1"/>
    <col min="25" max="28" width="4.33203125" style="4" customWidth="1"/>
    <col min="29" max="16384" width="11.5546875" style="4"/>
  </cols>
  <sheetData>
    <row r="1" spans="1:256" s="2" customFormat="1" ht="25.2" customHeight="1" x14ac:dyDescent="0.25">
      <c r="A1" s="1"/>
      <c r="B1" s="156" t="s">
        <v>45</v>
      </c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8"/>
    </row>
    <row r="2" spans="1:256" x14ac:dyDescent="0.3">
      <c r="A2" s="3"/>
    </row>
    <row r="3" spans="1:256" ht="15.6" x14ac:dyDescent="0.3">
      <c r="B3" s="207" t="str">
        <f>Semestres123!B4</f>
        <v xml:space="preserve">Nom, prénom 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  <c r="AY3" s="208"/>
      <c r="AZ3" s="208"/>
      <c r="BA3" s="208"/>
      <c r="BB3" s="208"/>
      <c r="BC3" s="208"/>
      <c r="BD3" s="208"/>
      <c r="BE3" s="208"/>
      <c r="BF3" s="208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  <c r="BZ3" s="208"/>
      <c r="CA3" s="208"/>
      <c r="CB3" s="208"/>
      <c r="CC3" s="208"/>
      <c r="CD3" s="208"/>
      <c r="CE3" s="208"/>
      <c r="CF3" s="208"/>
      <c r="CG3" s="208"/>
      <c r="CH3" s="208"/>
      <c r="CI3" s="208"/>
      <c r="CJ3" s="208"/>
      <c r="CK3" s="208"/>
      <c r="CL3" s="208"/>
      <c r="CM3" s="208"/>
      <c r="CN3" s="208"/>
      <c r="CO3" s="208"/>
      <c r="CP3" s="208"/>
      <c r="CQ3" s="208"/>
      <c r="CR3" s="208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208"/>
      <c r="DF3" s="208"/>
      <c r="DG3" s="208"/>
      <c r="DH3" s="208"/>
      <c r="DI3" s="208"/>
      <c r="DJ3" s="208"/>
      <c r="DK3" s="208"/>
      <c r="DL3" s="208"/>
      <c r="DM3" s="208"/>
      <c r="DN3" s="208"/>
      <c r="DO3" s="208"/>
      <c r="DP3" s="208"/>
      <c r="DQ3" s="208"/>
      <c r="DR3" s="208"/>
      <c r="DS3" s="208"/>
      <c r="DT3" s="208"/>
      <c r="DU3" s="208"/>
      <c r="DV3" s="208"/>
      <c r="DW3" s="208"/>
      <c r="DX3" s="208"/>
      <c r="DY3" s="208"/>
      <c r="DZ3" s="208"/>
      <c r="EA3" s="208"/>
      <c r="EB3" s="208"/>
      <c r="EC3" s="208"/>
      <c r="ED3" s="208"/>
      <c r="EE3" s="208"/>
      <c r="EF3" s="208"/>
      <c r="EG3" s="208"/>
      <c r="EH3" s="208"/>
      <c r="EI3" s="208"/>
      <c r="EJ3" s="208"/>
      <c r="EK3" s="208"/>
      <c r="EL3" s="208"/>
      <c r="EM3" s="208"/>
      <c r="EN3" s="208"/>
      <c r="EO3" s="208"/>
      <c r="EP3" s="208"/>
      <c r="EQ3" s="208"/>
      <c r="ER3" s="208"/>
      <c r="ES3" s="208"/>
      <c r="ET3" s="208"/>
      <c r="EU3" s="208"/>
      <c r="EV3" s="208"/>
      <c r="EW3" s="208"/>
      <c r="EX3" s="208"/>
      <c r="EY3" s="208"/>
      <c r="EZ3" s="208"/>
      <c r="FA3" s="208"/>
      <c r="FB3" s="208"/>
      <c r="FC3" s="208"/>
      <c r="FD3" s="208"/>
      <c r="FE3" s="208"/>
      <c r="FF3" s="208"/>
      <c r="FG3" s="208"/>
      <c r="FH3" s="208"/>
      <c r="FI3" s="208"/>
      <c r="FJ3" s="208"/>
      <c r="FK3" s="208"/>
      <c r="FL3" s="208"/>
      <c r="FM3" s="208"/>
      <c r="FN3" s="208"/>
      <c r="FO3" s="208"/>
      <c r="FP3" s="208"/>
      <c r="FQ3" s="208"/>
      <c r="FR3" s="208"/>
      <c r="FS3" s="208"/>
      <c r="FT3" s="208"/>
      <c r="FU3" s="208"/>
      <c r="FV3" s="208"/>
      <c r="FW3" s="208"/>
      <c r="FX3" s="208"/>
      <c r="FY3" s="208"/>
      <c r="FZ3" s="208"/>
      <c r="GA3" s="208"/>
      <c r="GB3" s="208"/>
      <c r="GC3" s="208"/>
      <c r="GD3" s="208"/>
      <c r="GE3" s="208"/>
      <c r="GF3" s="208"/>
      <c r="GG3" s="208"/>
      <c r="GH3" s="208"/>
      <c r="GI3" s="208"/>
      <c r="GJ3" s="208"/>
      <c r="GK3" s="208"/>
      <c r="GL3" s="208"/>
      <c r="GM3" s="208"/>
      <c r="GN3" s="208"/>
      <c r="GO3" s="208"/>
      <c r="GP3" s="208"/>
      <c r="GQ3" s="208"/>
      <c r="GR3" s="208"/>
      <c r="GS3" s="208"/>
      <c r="GT3" s="208"/>
      <c r="GU3" s="208"/>
      <c r="GV3" s="208"/>
      <c r="GW3" s="208"/>
      <c r="GX3" s="208"/>
      <c r="GY3" s="208"/>
      <c r="GZ3" s="208"/>
      <c r="HA3" s="208"/>
      <c r="HB3" s="208"/>
      <c r="HC3" s="208"/>
      <c r="HD3" s="208"/>
      <c r="HE3" s="208"/>
      <c r="HF3" s="208"/>
      <c r="HG3" s="208"/>
      <c r="HH3" s="208"/>
      <c r="HI3" s="208"/>
      <c r="HJ3" s="208"/>
      <c r="HK3" s="208"/>
      <c r="HL3" s="208"/>
      <c r="HM3" s="208"/>
      <c r="HN3" s="208"/>
      <c r="HO3" s="208"/>
      <c r="HP3" s="208"/>
      <c r="HQ3" s="208"/>
      <c r="HR3" s="208"/>
      <c r="HS3" s="208"/>
      <c r="HT3" s="208"/>
      <c r="HU3" s="208"/>
      <c r="HV3" s="208"/>
      <c r="HW3" s="208"/>
      <c r="HX3" s="208"/>
      <c r="HY3" s="208"/>
      <c r="HZ3" s="208"/>
      <c r="IA3" s="208"/>
      <c r="IB3" s="208"/>
      <c r="IC3" s="208"/>
      <c r="ID3" s="208"/>
      <c r="IE3" s="208"/>
      <c r="IF3" s="208"/>
      <c r="IG3" s="208"/>
      <c r="IH3" s="208"/>
      <c r="II3" s="208"/>
      <c r="IJ3" s="208"/>
      <c r="IK3" s="208"/>
      <c r="IL3" s="208"/>
      <c r="IM3" s="208"/>
      <c r="IN3" s="208"/>
      <c r="IO3" s="208"/>
      <c r="IP3" s="208"/>
      <c r="IQ3" s="208"/>
      <c r="IR3" s="208"/>
      <c r="IS3" s="208"/>
      <c r="IT3" s="208"/>
      <c r="IU3" s="208"/>
      <c r="IV3" s="208"/>
    </row>
    <row r="4" spans="1:256" ht="16.2" thickBot="1" x14ac:dyDescent="0.3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</row>
    <row r="5" spans="1:256" ht="15.75" customHeight="1" thickBot="1" x14ac:dyDescent="0.35">
      <c r="C5" s="212" t="s">
        <v>20</v>
      </c>
      <c r="D5" s="213"/>
      <c r="E5" s="213"/>
      <c r="F5" s="213"/>
      <c r="G5" s="213"/>
      <c r="H5" s="213"/>
      <c r="I5" s="214"/>
      <c r="K5" s="217" t="s">
        <v>22</v>
      </c>
      <c r="L5" s="218"/>
      <c r="M5" s="219"/>
      <c r="O5" s="217" t="s">
        <v>32</v>
      </c>
      <c r="P5" s="218"/>
      <c r="Q5" s="219"/>
    </row>
    <row r="6" spans="1:256" ht="78.75" customHeight="1" thickBot="1" x14ac:dyDescent="0.35">
      <c r="C6" s="83" t="s">
        <v>0</v>
      </c>
      <c r="D6" s="84" t="s">
        <v>1</v>
      </c>
      <c r="E6" s="84" t="s">
        <v>2</v>
      </c>
      <c r="F6" s="84" t="s">
        <v>11</v>
      </c>
      <c r="G6" s="84" t="s">
        <v>12</v>
      </c>
      <c r="H6" s="85" t="s">
        <v>13</v>
      </c>
      <c r="I6" s="86" t="s">
        <v>21</v>
      </c>
      <c r="K6" s="87" t="s">
        <v>23</v>
      </c>
      <c r="L6" s="88" t="s">
        <v>24</v>
      </c>
      <c r="M6" s="86" t="s">
        <v>21</v>
      </c>
      <c r="O6" s="87" t="s">
        <v>25</v>
      </c>
      <c r="P6" s="88" t="s">
        <v>22</v>
      </c>
      <c r="Q6" s="86" t="s">
        <v>26</v>
      </c>
    </row>
    <row r="7" spans="1:256" ht="14.4" thickBot="1" x14ac:dyDescent="0.35">
      <c r="B7" s="89" t="s">
        <v>17</v>
      </c>
      <c r="C7" s="90"/>
      <c r="D7" s="90"/>
      <c r="E7" s="90"/>
      <c r="F7" s="90"/>
      <c r="G7" s="90"/>
      <c r="H7" s="90"/>
      <c r="I7" s="90"/>
      <c r="J7" s="74"/>
      <c r="K7" s="64"/>
      <c r="L7" s="64"/>
      <c r="M7" s="64"/>
      <c r="N7" s="74"/>
      <c r="O7" s="90"/>
      <c r="P7" s="90"/>
      <c r="Q7" s="90"/>
    </row>
    <row r="8" spans="1:256" ht="14.4" thickBot="1" x14ac:dyDescent="0.35">
      <c r="B8" s="91" t="s">
        <v>35</v>
      </c>
      <c r="C8" s="92"/>
      <c r="D8" s="93"/>
      <c r="E8" s="93"/>
      <c r="F8" s="93"/>
      <c r="G8" s="93"/>
      <c r="H8" s="93"/>
      <c r="I8" s="94"/>
      <c r="K8" s="95"/>
      <c r="L8" s="96"/>
      <c r="M8" s="97" t="str">
        <f>IF(OR(K8="",K8=0),"",K8)</f>
        <v/>
      </c>
      <c r="O8" s="98"/>
      <c r="P8" s="99" t="str">
        <f>IF(OR(K8="",K8=0),"",K8)</f>
        <v/>
      </c>
      <c r="Q8" s="100" t="str">
        <f>IF(OR(K8="",K8=0),"",K8)</f>
        <v/>
      </c>
      <c r="R8" s="4" t="s">
        <v>36</v>
      </c>
      <c r="X8" s="4">
        <v>6</v>
      </c>
    </row>
    <row r="9" spans="1:256" x14ac:dyDescent="0.3">
      <c r="B9" s="101" t="s">
        <v>19</v>
      </c>
      <c r="C9" s="102" t="str">
        <f>ES2MOYS1</f>
        <v/>
      </c>
      <c r="D9" s="103" t="str">
        <f>ES2MOYS2</f>
        <v/>
      </c>
      <c r="E9" s="103" t="str">
        <f>ES2MOYS3</f>
        <v/>
      </c>
      <c r="F9" s="103" t="str">
        <f>ES2MOYS4</f>
        <v/>
      </c>
      <c r="G9" s="103" t="str">
        <f>ES2MOYS5</f>
        <v/>
      </c>
      <c r="H9" s="104" t="str">
        <f>ES2MOYS6</f>
        <v/>
      </c>
      <c r="I9" s="105" t="str">
        <f>IF(ISERROR(AVERAGE(C9:H9)),"",MROUND(AVERAGE(C9:H9),0.5))</f>
        <v/>
      </c>
      <c r="K9" s="106"/>
      <c r="L9" s="107"/>
      <c r="M9" s="108"/>
      <c r="O9" s="109" t="str">
        <f>IF(OR(I9="",I9=0),"",I9)</f>
        <v/>
      </c>
      <c r="P9" s="107"/>
      <c r="Q9" s="110" t="str">
        <f>IF(OR(I9="",I9=0),"",I9)</f>
        <v/>
      </c>
      <c r="R9" s="4" t="s">
        <v>37</v>
      </c>
      <c r="X9" s="4">
        <v>5.5</v>
      </c>
    </row>
    <row r="10" spans="1:256" x14ac:dyDescent="0.3">
      <c r="B10" s="111" t="s">
        <v>34</v>
      </c>
      <c r="C10" s="112"/>
      <c r="D10" s="113"/>
      <c r="E10" s="113"/>
      <c r="F10" s="113"/>
      <c r="G10" s="113"/>
      <c r="H10" s="114"/>
      <c r="I10" s="115"/>
      <c r="K10" s="116"/>
      <c r="L10" s="107"/>
      <c r="M10" s="117" t="str">
        <f>IF(OR(K10="",K10=0),"",K10)</f>
        <v/>
      </c>
      <c r="O10" s="106"/>
      <c r="P10" s="118" t="str">
        <f>IF(OR(K10="",K10=0),"",K10)</f>
        <v/>
      </c>
      <c r="Q10" s="110" t="str">
        <f>IF(OR(K10="",K10=0),"",K10)</f>
        <v/>
      </c>
      <c r="R10" s="4" t="s">
        <v>34</v>
      </c>
      <c r="X10" s="4">
        <v>5</v>
      </c>
    </row>
    <row r="11" spans="1:256" x14ac:dyDescent="0.3">
      <c r="B11" s="119" t="s">
        <v>33</v>
      </c>
      <c r="C11" s="120" t="str">
        <f>ICAMOYS1</f>
        <v/>
      </c>
      <c r="D11" s="121" t="str">
        <f>ICAMOYS2</f>
        <v/>
      </c>
      <c r="E11" s="121" t="str">
        <f>ICAMOYS3</f>
        <v/>
      </c>
      <c r="F11" s="121" t="str">
        <f>ICAMOYS4</f>
        <v/>
      </c>
      <c r="G11" s="113"/>
      <c r="H11" s="114"/>
      <c r="I11" s="122" t="str">
        <f>IF(ISERROR(AVERAGE(C11:F11)),"",MROUND(AVERAGE(C11:F11),0.5))</f>
        <v/>
      </c>
      <c r="K11" s="123"/>
      <c r="L11" s="124"/>
      <c r="M11" s="108"/>
      <c r="O11" s="125" t="str">
        <f>IF(OR(I11="",I11=0),"",I11)</f>
        <v/>
      </c>
      <c r="P11" s="107"/>
      <c r="Q11" s="110" t="str">
        <f>IF(OR(I11="",I11=0),"",I11)</f>
        <v/>
      </c>
      <c r="R11" s="4" t="s">
        <v>33</v>
      </c>
      <c r="X11" s="4">
        <v>4.5</v>
      </c>
    </row>
    <row r="12" spans="1:256" x14ac:dyDescent="0.3">
      <c r="B12" s="126" t="s">
        <v>18</v>
      </c>
      <c r="C12" s="127" t="str">
        <f>FRAMOYS1</f>
        <v/>
      </c>
      <c r="D12" s="128" t="str">
        <f>FRAMOYS2</f>
        <v/>
      </c>
      <c r="E12" s="128" t="str">
        <f>FRAMOYS3</f>
        <v/>
      </c>
      <c r="F12" s="128" t="str">
        <f>FRAMOYS4</f>
        <v/>
      </c>
      <c r="G12" s="128" t="str">
        <f>FRAMOYS5</f>
        <v/>
      </c>
      <c r="H12" s="129" t="str">
        <f>FRAMOYS6</f>
        <v/>
      </c>
      <c r="I12" s="130" t="str">
        <f>IF(ISERROR(AVERAGE(C12:H12)),"",MROUND(AVERAGE(C12:H12),0.5))</f>
        <v/>
      </c>
      <c r="K12" s="131"/>
      <c r="L12" s="132"/>
      <c r="M12" s="130" t="str">
        <f>IF(COUNTA(K12:L12)=2,MROUND(K12*0.6+L12*0.4,0.5),"")</f>
        <v/>
      </c>
      <c r="O12" s="133" t="str">
        <f>I12</f>
        <v/>
      </c>
      <c r="P12" s="134" t="str">
        <f>M12</f>
        <v/>
      </c>
      <c r="Q12" s="110" t="str">
        <f>IF(ISERROR(AVERAGE(O12:P12)),"",ROUND(AVERAGE(O12:P12),1))</f>
        <v/>
      </c>
      <c r="R12" s="4" t="s">
        <v>18</v>
      </c>
      <c r="X12" s="4">
        <v>4</v>
      </c>
    </row>
    <row r="13" spans="1:256" x14ac:dyDescent="0.3">
      <c r="B13" s="135" t="str">
        <f>IF(_LN2="Choisir langue 2*","Anglais ou allemand",IF(_LN2="ALL","Allemand","Anglais"))</f>
        <v>Anglais ou allemand</v>
      </c>
      <c r="C13" s="136" t="str">
        <f>LANG2MOYS1</f>
        <v/>
      </c>
      <c r="D13" s="137" t="str">
        <f>LANG2MOYS2</f>
        <v/>
      </c>
      <c r="E13" s="137" t="str">
        <f>LANG2MOYS3</f>
        <v/>
      </c>
      <c r="F13" s="137" t="str">
        <f>LANG2MOYS4</f>
        <v/>
      </c>
      <c r="G13" s="137" t="str">
        <f>LANG2MOYS5</f>
        <v/>
      </c>
      <c r="H13" s="138" t="str">
        <f>LANG2MOYS6</f>
        <v/>
      </c>
      <c r="I13" s="139" t="str">
        <f>IF(ISERROR(AVERAGE(C13:H13)),"",MROUND(AVERAGE(C13:H13),0.5))</f>
        <v/>
      </c>
      <c r="K13" s="140"/>
      <c r="L13" s="141"/>
      <c r="M13" s="139" t="str">
        <f>IF(COUNTA(K13:L13)=2,MROUND(K13*0.7+L13*0.3,0.5),"")</f>
        <v/>
      </c>
      <c r="O13" s="142" t="str">
        <f>I13</f>
        <v/>
      </c>
      <c r="P13" s="143" t="str">
        <f>M13</f>
        <v/>
      </c>
      <c r="Q13" s="110" t="str">
        <f>IF(ISERROR(AVERAGE(O13:P13)),"",ROUND(AVERAGE(O13:P13),1))</f>
        <v/>
      </c>
      <c r="R13" s="4" t="str">
        <f>IF(_LN2="Choisir langue 2*","Anglais ou allemand",IF(_LN2="ALL","Allemand","Anglais"))</f>
        <v>Anglais ou allemand</v>
      </c>
      <c r="X13" s="4">
        <v>3.5</v>
      </c>
    </row>
    <row r="14" spans="1:256" ht="14.4" thickBot="1" x14ac:dyDescent="0.35">
      <c r="B14" s="144" t="s">
        <v>14</v>
      </c>
      <c r="C14" s="215" t="str">
        <f>IF(OR(A_R1=0,A_R1=""),"",A_R1&amp;"     ")&amp;IF(OR(A_R2=0,A_R2=""),"",A_R2&amp;"     ")&amp;IF(OR(A_R3=0,A_R3=""),"",A_R3&amp;"     ")&amp;IF(OR(A_R4=0,A_R4=""),"",A_R4&amp;"     ")</f>
        <v/>
      </c>
      <c r="D14" s="216"/>
      <c r="E14" s="216"/>
      <c r="F14" s="216"/>
      <c r="G14" s="216"/>
      <c r="H14" s="216"/>
      <c r="I14" s="145" t="str">
        <f>IF(ISERROR(AVERAGE(A_R1,A_R2,A_R3,A_R4)),"",MROUND(AVERAGE(A_R1,A_R2,A_R3,A_R4),0.5))</f>
        <v/>
      </c>
      <c r="K14" s="210" t="s">
        <v>30</v>
      </c>
      <c r="L14" s="211"/>
      <c r="M14" s="146" t="str">
        <f>IF(ISBLANK(TA),"",TA)</f>
        <v/>
      </c>
      <c r="O14" s="147" t="str">
        <f>I14</f>
        <v/>
      </c>
      <c r="P14" s="148" t="str">
        <f>M14</f>
        <v/>
      </c>
      <c r="Q14" s="110" t="str">
        <f>IF(ISERROR(AVERAGE(O14:P14)),"",ROUND(AVERAGE(O14:P14),1))</f>
        <v/>
      </c>
      <c r="R14" s="4" t="s">
        <v>31</v>
      </c>
      <c r="X14" s="4">
        <v>3</v>
      </c>
    </row>
    <row r="15" spans="1:256" ht="16.2" thickBot="1" x14ac:dyDescent="0.35">
      <c r="P15" s="149" t="s">
        <v>28</v>
      </c>
      <c r="Q15" s="59" t="str">
        <f>IF(ISERROR(AVERAGE(Q8:Q14)),"",ROUND(AVERAGE(Q8:Q14),1))</f>
        <v/>
      </c>
      <c r="R15" s="50" t="str">
        <f>IF(OR(Q15=0,Q15=""),"P",IF(Q15&lt;4,"O","P"))</f>
        <v>P</v>
      </c>
      <c r="X15" s="4">
        <v>2.5</v>
      </c>
    </row>
    <row r="16" spans="1:256" ht="16.2" thickBot="1" x14ac:dyDescent="0.35">
      <c r="P16" s="149" t="s">
        <v>27</v>
      </c>
      <c r="Q16" s="150">
        <f>COUNTIF(Q8:Q14,"&lt;4")</f>
        <v>0</v>
      </c>
      <c r="R16" s="50" t="str">
        <f>IF(OR(Q16=0,Q16=""),"P",IF(Q16&gt;2,"O","P"))</f>
        <v>P</v>
      </c>
      <c r="X16" s="4">
        <v>2</v>
      </c>
    </row>
    <row r="17" spans="2:24" ht="16.2" thickBot="1" x14ac:dyDescent="0.35">
      <c r="P17" s="149" t="s">
        <v>50</v>
      </c>
      <c r="Q17" s="59">
        <f>COUNTIF(Q8:Q14,"&lt;4")*4-SUMIF(Q8:Q14,"&lt;4")</f>
        <v>0</v>
      </c>
      <c r="R17" s="50" t="str">
        <f>IF(OR(Q17=0,Q17=""),"P",IF(Q17&gt;2,"O","P"))</f>
        <v>P</v>
      </c>
      <c r="X17" s="4">
        <v>1.5</v>
      </c>
    </row>
    <row r="18" spans="2:24" ht="16.2" thickBot="1" x14ac:dyDescent="0.35">
      <c r="P18" s="149" t="s">
        <v>29</v>
      </c>
      <c r="Q18" s="59" t="str">
        <f>IF(OR(Q15&lt;4,Q16&gt;2,Q17&gt;2),"Echec","Réussi")</f>
        <v>Réussi</v>
      </c>
      <c r="R18" s="50"/>
      <c r="X18" s="4">
        <v>1</v>
      </c>
    </row>
    <row r="20" spans="2:24" ht="16.2" x14ac:dyDescent="0.3">
      <c r="K20" s="151"/>
    </row>
    <row r="21" spans="2:24" x14ac:dyDescent="0.3">
      <c r="K21" s="152"/>
      <c r="L21" s="153" t="s">
        <v>40</v>
      </c>
    </row>
    <row r="22" spans="2:24" x14ac:dyDescent="0.3">
      <c r="K22" s="154"/>
      <c r="L22" s="153" t="s">
        <v>41</v>
      </c>
    </row>
    <row r="23" spans="2:24" ht="12.75" customHeight="1" x14ac:dyDescent="0.3"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</row>
    <row r="24" spans="2:24" ht="12.75" customHeight="1" x14ac:dyDescent="0.3">
      <c r="B24" s="209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</row>
    <row r="25" spans="2:24" ht="12.75" customHeight="1" x14ac:dyDescent="0.3">
      <c r="B25" s="209"/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</row>
    <row r="26" spans="2:24" ht="12.75" customHeight="1" x14ac:dyDescent="0.3"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</row>
    <row r="29" spans="2:24" x14ac:dyDescent="0.3">
      <c r="R29" s="155"/>
    </row>
  </sheetData>
  <sheetProtection sheet="1" objects="1" scenarios="1" selectLockedCells="1"/>
  <mergeCells count="22">
    <mergeCell ref="B23:Q26"/>
    <mergeCell ref="K14:L14"/>
    <mergeCell ref="C5:I5"/>
    <mergeCell ref="C14:H14"/>
    <mergeCell ref="K5:M5"/>
    <mergeCell ref="O5:Q5"/>
    <mergeCell ref="IG3:IV3"/>
    <mergeCell ref="DY3:EN3"/>
    <mergeCell ref="EO3:FD3"/>
    <mergeCell ref="FE3:FT3"/>
    <mergeCell ref="FU3:GJ3"/>
    <mergeCell ref="GK3:GZ3"/>
    <mergeCell ref="B1:Q1"/>
    <mergeCell ref="B3:Q3"/>
    <mergeCell ref="AG3:AV3"/>
    <mergeCell ref="HA3:HP3"/>
    <mergeCell ref="HQ3:IF3"/>
    <mergeCell ref="AW3:BL3"/>
    <mergeCell ref="BM3:CB3"/>
    <mergeCell ref="CC3:CR3"/>
    <mergeCell ref="CS3:DH3"/>
    <mergeCell ref="DI3:DX3"/>
  </mergeCells>
  <phoneticPr fontId="1" type="noConversion"/>
  <conditionalFormatting sqref="R15:R18">
    <cfRule type="cellIs" dxfId="1" priority="1" stopIfTrue="1" operator="equal">
      <formula>"O"</formula>
    </cfRule>
    <cfRule type="cellIs" dxfId="0" priority="2" stopIfTrue="1" operator="equal">
      <formula>"P"</formula>
    </cfRule>
  </conditionalFormatting>
  <dataValidations count="1">
    <dataValidation type="list" allowBlank="1" showErrorMessage="1" errorTitle="Erreur" error="Seules les valeurs prévues par le règlement sont possibles" sqref="K8 K10 K12:L13">
      <formula1>$X$8:$X$18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blackAndWhite="1" r:id="rId1"/>
  <headerFooter alignWithMargins="0"/>
  <ignoredErrors>
    <ignoredError sqref="Q9" formula="1"/>
  </ignoredErrors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57</vt:i4>
      </vt:variant>
    </vt:vector>
  </HeadingPairs>
  <TitlesOfParts>
    <vt:vector size="60" baseType="lpstr">
      <vt:lpstr>Semestres123</vt:lpstr>
      <vt:lpstr>Semestres456</vt:lpstr>
      <vt:lpstr>CFC</vt:lpstr>
      <vt:lpstr>_LN2</vt:lpstr>
      <vt:lpstr>A_R1</vt:lpstr>
      <vt:lpstr>A_R2</vt:lpstr>
      <vt:lpstr>A_R3</vt:lpstr>
      <vt:lpstr>A_R4</vt:lpstr>
      <vt:lpstr>ES2MOYS1</vt:lpstr>
      <vt:lpstr>ES2MOYS2</vt:lpstr>
      <vt:lpstr>ES2MOYS3</vt:lpstr>
      <vt:lpstr>ES2MOYS4</vt:lpstr>
      <vt:lpstr>ES2MOYS5</vt:lpstr>
      <vt:lpstr>ES2MOYS6</vt:lpstr>
      <vt:lpstr>ES2S1</vt:lpstr>
      <vt:lpstr>ES2S2</vt:lpstr>
      <vt:lpstr>ES2S3</vt:lpstr>
      <vt:lpstr>ES2S4</vt:lpstr>
      <vt:lpstr>ES2S5</vt:lpstr>
      <vt:lpstr>ES2S6</vt:lpstr>
      <vt:lpstr>FRAMOYS1</vt:lpstr>
      <vt:lpstr>FRAMOYS2</vt:lpstr>
      <vt:lpstr>FRAMOYS3</vt:lpstr>
      <vt:lpstr>FRAMOYS4</vt:lpstr>
      <vt:lpstr>FRAMOYS5</vt:lpstr>
      <vt:lpstr>FRAMOYS6</vt:lpstr>
      <vt:lpstr>FRAS1</vt:lpstr>
      <vt:lpstr>FRAS2</vt:lpstr>
      <vt:lpstr>FRAS3</vt:lpstr>
      <vt:lpstr>FRAS4</vt:lpstr>
      <vt:lpstr>FRAS5</vt:lpstr>
      <vt:lpstr>FRAS6</vt:lpstr>
      <vt:lpstr>ICAMOYS1</vt:lpstr>
      <vt:lpstr>ICAMOYS2</vt:lpstr>
      <vt:lpstr>ICAMOYS3</vt:lpstr>
      <vt:lpstr>ICAMOYS4</vt:lpstr>
      <vt:lpstr>ICAMOYS5</vt:lpstr>
      <vt:lpstr>ICAMOYS6</vt:lpstr>
      <vt:lpstr>ICAS1</vt:lpstr>
      <vt:lpstr>ICAS2</vt:lpstr>
      <vt:lpstr>ICAS3</vt:lpstr>
      <vt:lpstr>ICAS4</vt:lpstr>
      <vt:lpstr>ICAS5</vt:lpstr>
      <vt:lpstr>ICAS6</vt:lpstr>
      <vt:lpstr>LANG2MOYS1</vt:lpstr>
      <vt:lpstr>LANG2MOYS2</vt:lpstr>
      <vt:lpstr>LANG2MOYS3</vt:lpstr>
      <vt:lpstr>LANG2MOYS4</vt:lpstr>
      <vt:lpstr>LANG2MOYS5</vt:lpstr>
      <vt:lpstr>LANG2MOYS6</vt:lpstr>
      <vt:lpstr>LANG2S1</vt:lpstr>
      <vt:lpstr>LANG2S2</vt:lpstr>
      <vt:lpstr>LANG2S3</vt:lpstr>
      <vt:lpstr>LANG2S4</vt:lpstr>
      <vt:lpstr>LANG2S5</vt:lpstr>
      <vt:lpstr>LANG2S6</vt:lpstr>
      <vt:lpstr>TA</vt:lpstr>
      <vt:lpstr>CFC!Zone_d_impression</vt:lpstr>
      <vt:lpstr>Semestres123!Zone_d_impression</vt:lpstr>
      <vt:lpstr>Semestres456!Zone_d_impression</vt:lpstr>
    </vt:vector>
  </TitlesOfParts>
  <Company>Etat de Vaud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FCB2012-2015</dc:title>
  <dc:creator>zfpjht</dc:creator>
  <cp:lastModifiedBy>AOB</cp:lastModifiedBy>
  <cp:lastPrinted>2017-08-24T11:34:40Z</cp:lastPrinted>
  <dcterms:created xsi:type="dcterms:W3CDTF">2012-06-05T12:09:28Z</dcterms:created>
  <dcterms:modified xsi:type="dcterms:W3CDTF">2017-08-24T12:07:42Z</dcterms:modified>
</cp:coreProperties>
</file>