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5192" windowHeight="12528" activeTab="2"/>
  </bookViews>
  <sheets>
    <sheet name="Semestres123" sheetId="1" r:id="rId1"/>
    <sheet name="Semestres456" sheetId="4" r:id="rId2"/>
    <sheet name="CFC" sheetId="3" r:id="rId3"/>
  </sheets>
  <definedNames>
    <definedName name="A_R1">Semestres123!$P$38</definedName>
    <definedName name="A_R2">Semestres123!$Q$38</definedName>
    <definedName name="A_R3">Semestres456!$C$30</definedName>
    <definedName name="A_R4">Semestres456!$D$30</definedName>
    <definedName name="ALLMOYS1">Semestres123!$E$24</definedName>
    <definedName name="ALLMOYS2">Semestres123!$K$24</definedName>
    <definedName name="ALLMOYS3">Semestres123!$Q$24</definedName>
    <definedName name="ALLMOYS4">Semestres456!$E$23</definedName>
    <definedName name="ALLMOYS5">Semestres456!$K$23</definedName>
    <definedName name="ALLMOYS6">Semestres456!$Q$23</definedName>
    <definedName name="ALLS1">Semestres123!$B$22:$D$24</definedName>
    <definedName name="ALLS2">Semestres123!$H$22:$J$24</definedName>
    <definedName name="ALLS3">Semestres123!$N$22:$P$24</definedName>
    <definedName name="ALLS4">Semestres456!$B$21:$D$23</definedName>
    <definedName name="ALLS5">Semestres456!$H$21:$J$23</definedName>
    <definedName name="ALLS6">Semestres456!$N$21:$P$23</definedName>
    <definedName name="ANGMOYS1">Semestres123!$E$28</definedName>
    <definedName name="ANGMOYS2">Semestres123!$K$28</definedName>
    <definedName name="ANGMOYS3">Semestres123!$Q$28</definedName>
    <definedName name="ANGMOYS4">Semestres456!$E$27</definedName>
    <definedName name="ANGMOYS5">Semestres456!$K$27</definedName>
    <definedName name="ANGMOYS6">Semestres456!$Q$27</definedName>
    <definedName name="ANGS1">Semestres123!$B$26:$D$28</definedName>
    <definedName name="ANGS2">Semestres123!$H$26:$J$28</definedName>
    <definedName name="ANGS3">Semestres123!$N$26:$P$28</definedName>
    <definedName name="ANGS4">Semestres456!$B$25:$D$27</definedName>
    <definedName name="ANGS5">Semestres456!$H$25:$J$27</definedName>
    <definedName name="ANGS6">Semestres456!$N$25:$P$27</definedName>
    <definedName name="ES2MOYS1">Semestres123!$E$12</definedName>
    <definedName name="ES2MOYS2">Semestres123!$K$12</definedName>
    <definedName name="ES2MOYS3">Semestres123!$Q$12</definedName>
    <definedName name="ES2MOYS4">Semestres456!$E$11</definedName>
    <definedName name="ES2MOYS5">Semestres456!$K$11</definedName>
    <definedName name="ES2MOYS6">Semestres456!$Q$11</definedName>
    <definedName name="ES2S1">Semestres123!$B$10:$D$12</definedName>
    <definedName name="ES2S2">Semestres123!$H$10:$J$12</definedName>
    <definedName name="ES2S3">Semestres123!$N$10:$P$12</definedName>
    <definedName name="ES2S4">Semestres456!$B$9:$D$11</definedName>
    <definedName name="ES2S5">Semestres456!$H$9:$J$11</definedName>
    <definedName name="ES2S6">Semestres456!$N$9:$P$11</definedName>
    <definedName name="FRAMOYS1">Semestres123!$E$20</definedName>
    <definedName name="FRAMOYS2">Semestres123!$K$20</definedName>
    <definedName name="FRAMOYS3">Semestres123!$Q$20</definedName>
    <definedName name="FRAMOYS4">Semestres456!$E$19</definedName>
    <definedName name="FRAMOYS5">Semestres456!$K$19</definedName>
    <definedName name="FRAMOYS6">Semestres456!$Q$19</definedName>
    <definedName name="FRAS1">Semestres123!$B$18:$D$20</definedName>
    <definedName name="FRAS2">Semestres123!$H$18:$J$20</definedName>
    <definedName name="FRAS3">Semestres123!$N$18:$P$20</definedName>
    <definedName name="FRAS4">Semestres456!$B$17:$D$19</definedName>
    <definedName name="FRAS5">Semestres456!$H$17:$J$19</definedName>
    <definedName name="FRAS6">Semestres456!$N$17:$P$19</definedName>
    <definedName name="ICAMOYS1">Semestres123!$E$16</definedName>
    <definedName name="ICAMOYS2">Semestres123!$K$16</definedName>
    <definedName name="ICAMOYS3">Semestres123!$Q$16</definedName>
    <definedName name="ICAMOYS4">Semestres456!$E$15</definedName>
    <definedName name="ICAMOYS5">Semestres456!$K$15</definedName>
    <definedName name="ICAMOYS6">Semestres456!$Q$15</definedName>
    <definedName name="ICAS1">Semestres123!$B$14:$D$16</definedName>
    <definedName name="ICAS2">Semestres123!$H$14:$J$16</definedName>
    <definedName name="ICAS3">Semestres123!$N$14:$P$16</definedName>
    <definedName name="ICAS4">Semestres456!$B$13:$D$15</definedName>
    <definedName name="ICAS5">Semestres456!$H$13:$J$15</definedName>
    <definedName name="ICAS6">Semestres456!$N$13:$P$15</definedName>
    <definedName name="TA">Semestres456!$J$29</definedName>
    <definedName name="_xlnm.Print_Area" localSheetId="2">CFC!$B$3:$R$20</definedName>
    <definedName name="_xlnm.Print_Area" localSheetId="0">Semestres123!$B$4:$S$39</definedName>
    <definedName name="_xlnm.Print_Area" localSheetId="1">Semestres456!$B$3:$Q$34</definedName>
  </definedNames>
  <calcPr calcId="145621"/>
</workbook>
</file>

<file path=xl/calcChain.xml><?xml version="1.0" encoding="utf-8"?>
<calcChain xmlns="http://schemas.openxmlformats.org/spreadsheetml/2006/main">
  <c r="B3" i="3" l="1"/>
  <c r="B3" i="4"/>
  <c r="E16" i="1" l="1"/>
  <c r="F16" i="1" s="1"/>
  <c r="K16" i="1"/>
  <c r="D10" i="3" s="1"/>
  <c r="Q16" i="1"/>
  <c r="E10" i="3" s="1"/>
  <c r="E15" i="4"/>
  <c r="F15" i="4" s="1"/>
  <c r="Q12" i="1"/>
  <c r="R12" i="1" s="1"/>
  <c r="Q20" i="1"/>
  <c r="E11" i="3" s="1"/>
  <c r="Q24" i="1"/>
  <c r="R24" i="1" s="1"/>
  <c r="Q28" i="1"/>
  <c r="R28" i="1" s="1"/>
  <c r="K12" i="1"/>
  <c r="D9" i="3" s="1"/>
  <c r="K20" i="1"/>
  <c r="D11" i="3" s="1"/>
  <c r="K24" i="1"/>
  <c r="L24" i="1" s="1"/>
  <c r="K28" i="1"/>
  <c r="D13" i="3" s="1"/>
  <c r="E12" i="1"/>
  <c r="F12" i="1" s="1"/>
  <c r="E20" i="1"/>
  <c r="F20" i="1" s="1"/>
  <c r="E24" i="1"/>
  <c r="F24" i="1" s="1"/>
  <c r="E28" i="1"/>
  <c r="F28" i="1" s="1"/>
  <c r="M10" i="3"/>
  <c r="P10" i="3" s="1"/>
  <c r="E11" i="4"/>
  <c r="F11" i="4" s="1"/>
  <c r="K11" i="4"/>
  <c r="G9" i="3" s="1"/>
  <c r="Q11" i="4"/>
  <c r="R11" i="4" s="1"/>
  <c r="E19" i="4"/>
  <c r="F19" i="4" s="1"/>
  <c r="K19" i="4"/>
  <c r="G11" i="3" s="1"/>
  <c r="Q19" i="4"/>
  <c r="R19" i="4" s="1"/>
  <c r="M11" i="3"/>
  <c r="P11" i="3" s="1"/>
  <c r="E12" i="3"/>
  <c r="E23" i="4"/>
  <c r="F23" i="4" s="1"/>
  <c r="K23" i="4"/>
  <c r="G12" i="3" s="1"/>
  <c r="Q23" i="4"/>
  <c r="R23" i="4" s="1"/>
  <c r="M12" i="3"/>
  <c r="P12" i="3" s="1"/>
  <c r="E27" i="4"/>
  <c r="F27" i="4" s="1"/>
  <c r="K27" i="4"/>
  <c r="G13" i="3" s="1"/>
  <c r="Q27" i="4"/>
  <c r="R27" i="4" s="1"/>
  <c r="M13" i="3"/>
  <c r="P13" i="3" s="1"/>
  <c r="I14" i="3"/>
  <c r="O14" i="3" s="1"/>
  <c r="M14" i="3"/>
  <c r="P14" i="3" s="1"/>
  <c r="Q8" i="3"/>
  <c r="C14" i="3"/>
  <c r="P8" i="3"/>
  <c r="M8" i="3"/>
  <c r="R15" i="4"/>
  <c r="L23" i="4"/>
  <c r="C9" i="3"/>
  <c r="F10" i="3" l="1"/>
  <c r="E13" i="3"/>
  <c r="L28" i="1"/>
  <c r="H11" i="3"/>
  <c r="F9" i="3"/>
  <c r="L16" i="1"/>
  <c r="Q14" i="3"/>
  <c r="H13" i="3"/>
  <c r="L27" i="4"/>
  <c r="F13" i="3"/>
  <c r="F12" i="3"/>
  <c r="H12" i="3"/>
  <c r="L19" i="4"/>
  <c r="F11" i="3"/>
  <c r="H9" i="3"/>
  <c r="L11" i="4"/>
  <c r="C13" i="3"/>
  <c r="C12" i="3"/>
  <c r="D12" i="3"/>
  <c r="R20" i="1"/>
  <c r="L20" i="1"/>
  <c r="E33" i="1"/>
  <c r="G33" i="1" s="1"/>
  <c r="C11" i="3"/>
  <c r="E32" i="1"/>
  <c r="C10" i="3"/>
  <c r="I10" i="3" s="1"/>
  <c r="O10" i="3" s="1"/>
  <c r="Q10" i="3" s="1"/>
  <c r="R16" i="1"/>
  <c r="Q32" i="1"/>
  <c r="E9" i="3"/>
  <c r="L12" i="1"/>
  <c r="K32" i="1"/>
  <c r="I9" i="3" l="1"/>
  <c r="O9" i="3" s="1"/>
  <c r="Q33" i="1"/>
  <c r="S33" i="1" s="1"/>
  <c r="K33" i="1"/>
  <c r="M33" i="1" s="1"/>
  <c r="G32" i="1"/>
  <c r="E35" i="1"/>
  <c r="I11" i="3"/>
  <c r="O11" i="3" s="1"/>
  <c r="Q11" i="3" s="1"/>
  <c r="I13" i="3"/>
  <c r="O13" i="3" s="1"/>
  <c r="Q13" i="3" s="1"/>
  <c r="I12" i="3"/>
  <c r="O12" i="3" s="1"/>
  <c r="Q12" i="3" s="1"/>
  <c r="Q35" i="1"/>
  <c r="S32" i="1"/>
  <c r="M32" i="1"/>
  <c r="K35" i="1"/>
  <c r="Q9" i="3" l="1"/>
  <c r="Q15" i="3" s="1"/>
  <c r="R15" i="3" s="1"/>
  <c r="Q16" i="3" l="1"/>
  <c r="R16" i="3" s="1"/>
  <c r="Q17" i="3"/>
  <c r="R17" i="3" s="1"/>
  <c r="Q18" i="3" l="1"/>
</calcChain>
</file>

<file path=xl/comments1.xml><?xml version="1.0" encoding="utf-8"?>
<comments xmlns="http://schemas.openxmlformats.org/spreadsheetml/2006/main">
  <authors>
    <author>zfpjht</author>
  </authors>
  <commentList>
    <comment ref="K10" authorId="0">
      <text>
        <r>
          <rPr>
            <b/>
            <sz val="8"/>
            <color indexed="81"/>
            <rFont val="Tahoma"/>
            <family val="2"/>
          </rPr>
          <t>Examen de fin de 2ème année</t>
        </r>
      </text>
    </comment>
    <comment ref="M11" authorId="0">
      <text>
        <r>
          <rPr>
            <b/>
            <sz val="8"/>
            <color indexed="81"/>
            <rFont val="Tahoma"/>
            <family val="2"/>
          </rPr>
          <t>L'écrit compte pour 60%
L'oral compte pour 40%</t>
        </r>
      </text>
    </comment>
    <comment ref="M12" authorId="0">
      <text>
        <r>
          <rPr>
            <b/>
            <sz val="8"/>
            <color indexed="81"/>
            <rFont val="Tahoma"/>
            <family val="2"/>
          </rPr>
          <t>L'écrit compte pour 70%
L'oral compte pour 30%</t>
        </r>
      </text>
    </comment>
    <comment ref="M13" authorId="0">
      <text>
        <r>
          <rPr>
            <b/>
            <sz val="8"/>
            <color indexed="81"/>
            <rFont val="Tahoma"/>
            <family val="2"/>
          </rPr>
          <t>L'écrit compte pour 70%
L'oral compte pour 30%</t>
        </r>
      </text>
    </comment>
    <comment ref="K22" authorId="0">
      <text>
        <r>
          <rPr>
            <b/>
            <sz val="8"/>
            <color indexed="81"/>
            <rFont val="Tahoma"/>
            <family val="2"/>
          </rPr>
          <t>Cellules qui contiennent un commentaire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<sst xmlns="http://schemas.openxmlformats.org/spreadsheetml/2006/main" count="109" uniqueCount="54">
  <si>
    <t>Semestre 1</t>
  </si>
  <si>
    <t>Semestre 2</t>
  </si>
  <si>
    <t>Semestre 3</t>
  </si>
  <si>
    <t>I.C.A.</t>
  </si>
  <si>
    <t>FRA</t>
  </si>
  <si>
    <t>ALL</t>
  </si>
  <si>
    <t>ANG</t>
  </si>
  <si>
    <t>Moy.</t>
  </si>
  <si>
    <t>Bilan semestre 1</t>
  </si>
  <si>
    <t xml:space="preserve">Résultat : </t>
  </si>
  <si>
    <t>Bilan semestre 2</t>
  </si>
  <si>
    <t>Bilan semestre 3</t>
  </si>
  <si>
    <t>Semestre 4</t>
  </si>
  <si>
    <t>Semestre 5</t>
  </si>
  <si>
    <t>Semestre 6</t>
  </si>
  <si>
    <t>A &amp; R</t>
  </si>
  <si>
    <t>Ne compte que pour le CFC</t>
  </si>
  <si>
    <t xml:space="preserve">TA : </t>
  </si>
  <si>
    <t>Plus de changement de profil ni de redoublement aux semestres 4, 5 et 6</t>
  </si>
  <si>
    <t>Branches</t>
  </si>
  <si>
    <t>I.C.A</t>
  </si>
  <si>
    <t>Français</t>
  </si>
  <si>
    <t>Allemand</t>
  </si>
  <si>
    <t>Anglais</t>
  </si>
  <si>
    <t>E &amp; S 1, compte double (examen)</t>
  </si>
  <si>
    <t>E &amp; S 2</t>
  </si>
  <si>
    <t>Notes d'expérience (école)</t>
  </si>
  <si>
    <t>Moyenne</t>
  </si>
  <si>
    <t>Examen</t>
  </si>
  <si>
    <t>Ecrit</t>
  </si>
  <si>
    <t>Oral</t>
  </si>
  <si>
    <t>Notes d'exp.</t>
  </si>
  <si>
    <t>Bulletin final</t>
  </si>
  <si>
    <t xml:space="preserve">Nombre de branches insuffisantes : </t>
  </si>
  <si>
    <t xml:space="preserve">Moyenne : </t>
  </si>
  <si>
    <t xml:space="preserve">Résultat final de CFC : </t>
  </si>
  <si>
    <t>TA</t>
  </si>
  <si>
    <t>E&amp;S1 (compte double)</t>
  </si>
  <si>
    <t>E&amp;S2</t>
  </si>
  <si>
    <t>ICA</t>
  </si>
  <si>
    <t>A&amp;R et TA</t>
  </si>
  <si>
    <t>Bulletin CFC</t>
  </si>
  <si>
    <t>=cellules qui contiennent un commentaire</t>
  </si>
  <si>
    <t>Profil E</t>
  </si>
  <si>
    <t>=examen uniquement</t>
  </si>
  <si>
    <t>Attention : utilisation uniquement avec EXCEL2010 (disponible dans l'école)</t>
  </si>
  <si>
    <t>Employé de commerce PROFIL E</t>
  </si>
  <si>
    <r>
      <t xml:space="preserve">Nombre de points négatifs </t>
    </r>
    <r>
      <rPr>
        <vertAlign val="superscript"/>
        <sz val="11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: </t>
    </r>
  </si>
  <si>
    <r>
      <t>1</t>
    </r>
    <r>
      <rPr>
        <i/>
        <vertAlign val="superscript"/>
        <sz val="10"/>
        <rFont val="Calibri"/>
        <family val="2"/>
        <scheme val="minor"/>
      </rPr>
      <t xml:space="preserve"> </t>
    </r>
    <r>
      <rPr>
        <i/>
        <sz val="8"/>
        <rFont val="Calibri"/>
        <family val="2"/>
        <scheme val="minor"/>
      </rPr>
      <t>Les points négatifs de E&amp;S1 sont doublés</t>
    </r>
  </si>
  <si>
    <r>
      <t xml:space="preserve">Moyenne générale 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: </t>
    </r>
  </si>
  <si>
    <r>
      <t xml:space="preserve">Points négatifs 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 xml:space="preserve"> : </t>
    </r>
  </si>
  <si>
    <r>
      <t>1</t>
    </r>
    <r>
      <rPr>
        <sz val="8"/>
        <rFont val="Calibri"/>
        <family val="2"/>
        <scheme val="minor"/>
      </rPr>
      <t xml:space="preserve"> </t>
    </r>
    <r>
      <rPr>
        <i/>
        <sz val="8"/>
        <rFont val="Calibri"/>
        <family val="2"/>
        <scheme val="minor"/>
      </rPr>
      <t>La moyenne d'économie et société compte double dans le calcul de la moyenne générale</t>
    </r>
  </si>
  <si>
    <r>
      <t>2</t>
    </r>
    <r>
      <rPr>
        <i/>
        <vertAlign val="superscript"/>
        <sz val="10"/>
        <rFont val="Calibri"/>
        <family val="2"/>
        <scheme val="minor"/>
      </rPr>
      <t xml:space="preserve"> </t>
    </r>
    <r>
      <rPr>
        <i/>
        <sz val="8"/>
        <rFont val="Calibri"/>
        <family val="2"/>
        <scheme val="minor"/>
      </rPr>
      <t>Les points négatifs dans la branche économie et société sont également doublés</t>
    </r>
  </si>
  <si>
    <t>Nom, prénom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</si>
</sst>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0"/>
      <name val="Arial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perscript"/>
      <sz val="10"/>
      <name val="Calibri"/>
      <family val="2"/>
      <scheme val="minor"/>
    </font>
    <font>
      <i/>
      <sz val="8"/>
      <name val="Calibri"/>
      <family val="2"/>
      <scheme val="minor"/>
    </font>
    <font>
      <b/>
      <sz val="72"/>
      <color indexed="9"/>
      <name val="Calibri"/>
      <family val="2"/>
      <scheme val="minor"/>
    </font>
    <font>
      <sz val="72"/>
      <name val="Calibri"/>
      <family val="2"/>
      <scheme val="minor"/>
    </font>
    <font>
      <b/>
      <sz val="10"/>
      <color indexed="9"/>
      <name val="Calibri"/>
      <family val="2"/>
      <scheme val="minor"/>
    </font>
    <font>
      <i/>
      <sz val="10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lightUp">
        <bgColor indexed="55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7">
    <xf numFmtId="0" fontId="0" fillId="0" borderId="0" xfId="0"/>
    <xf numFmtId="0" fontId="5" fillId="0" borderId="0" xfId="0" applyFont="1" applyAlignment="1" applyProtection="1">
      <alignment vertical="center"/>
      <protection locked="0"/>
    </xf>
    <xf numFmtId="0" fontId="5" fillId="11" borderId="43" xfId="0" applyFont="1" applyFill="1" applyBorder="1" applyAlignment="1">
      <alignment horizontal="center" vertical="center"/>
    </xf>
    <xf numFmtId="0" fontId="5" fillId="11" borderId="45" xfId="0" applyFont="1" applyFill="1" applyBorder="1" applyAlignment="1">
      <alignment horizontal="center" vertical="center"/>
    </xf>
    <xf numFmtId="0" fontId="5" fillId="11" borderId="65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0" xfId="0" applyFont="1" applyProtection="1">
      <protection locked="0"/>
    </xf>
    <xf numFmtId="0" fontId="4" fillId="0" borderId="0" xfId="0" applyFont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4" fillId="0" borderId="28" xfId="0" applyFont="1" applyBorder="1" applyAlignment="1">
      <alignment horizontal="left" vertical="center"/>
    </xf>
    <xf numFmtId="0" fontId="4" fillId="0" borderId="17" xfId="0" applyFont="1" applyBorder="1"/>
    <xf numFmtId="0" fontId="4" fillId="0" borderId="0" xfId="0" applyFont="1" applyBorder="1"/>
    <xf numFmtId="0" fontId="4" fillId="0" borderId="18" xfId="0" applyFont="1" applyBorder="1"/>
    <xf numFmtId="0" fontId="4" fillId="8" borderId="27" xfId="0" applyFont="1" applyFill="1" applyBorder="1"/>
    <xf numFmtId="0" fontId="4" fillId="9" borderId="33" xfId="0" applyFont="1" applyFill="1" applyBorder="1"/>
    <xf numFmtId="0" fontId="4" fillId="9" borderId="34" xfId="0" applyFont="1" applyFill="1" applyBorder="1"/>
    <xf numFmtId="0" fontId="4" fillId="9" borderId="35" xfId="0" applyFont="1" applyFill="1" applyBorder="1"/>
    <xf numFmtId="0" fontId="4" fillId="8" borderId="46" xfId="0" applyNumberFormat="1" applyFont="1" applyFill="1" applyBorder="1" applyAlignment="1" applyProtection="1">
      <alignment horizontal="center"/>
      <protection locked="0"/>
    </xf>
    <xf numFmtId="0" fontId="4" fillId="9" borderId="47" xfId="0" applyNumberFormat="1" applyFont="1" applyFill="1" applyBorder="1" applyAlignment="1">
      <alignment horizontal="center"/>
    </xf>
    <xf numFmtId="0" fontId="4" fillId="8" borderId="26" xfId="0" applyNumberFormat="1" applyFont="1" applyFill="1" applyBorder="1" applyAlignment="1">
      <alignment horizontal="center"/>
    </xf>
    <xf numFmtId="0" fontId="4" fillId="0" borderId="0" xfId="0" applyNumberFormat="1" applyFont="1"/>
    <xf numFmtId="0" fontId="4" fillId="9" borderId="46" xfId="0" applyNumberFormat="1" applyFont="1" applyFill="1" applyBorder="1" applyAlignment="1">
      <alignment horizontal="center"/>
    </xf>
    <xf numFmtId="0" fontId="4" fillId="8" borderId="48" xfId="0" applyNumberFormat="1" applyFont="1" applyFill="1" applyBorder="1" applyAlignment="1">
      <alignment horizontal="center"/>
    </xf>
    <xf numFmtId="0" fontId="4" fillId="2" borderId="15" xfId="0" applyFont="1" applyFill="1" applyBorder="1"/>
    <xf numFmtId="0" fontId="4" fillId="2" borderId="42" xfId="0" applyNumberFormat="1" applyFont="1" applyFill="1" applyBorder="1" applyAlignment="1">
      <alignment horizontal="center"/>
    </xf>
    <xf numFmtId="0" fontId="4" fillId="2" borderId="36" xfId="0" applyNumberFormat="1" applyFont="1" applyFill="1" applyBorder="1" applyAlignment="1">
      <alignment horizontal="center"/>
    </xf>
    <xf numFmtId="0" fontId="4" fillId="2" borderId="43" xfId="0" applyNumberFormat="1" applyFont="1" applyFill="1" applyBorder="1" applyAlignment="1">
      <alignment horizontal="center"/>
    </xf>
    <xf numFmtId="0" fontId="4" fillId="2" borderId="26" xfId="0" applyNumberFormat="1" applyFont="1" applyFill="1" applyBorder="1" applyAlignment="1">
      <alignment horizontal="center"/>
    </xf>
    <xf numFmtId="0" fontId="4" fillId="9" borderId="44" xfId="0" applyNumberFormat="1" applyFont="1" applyFill="1" applyBorder="1" applyAlignment="1">
      <alignment horizontal="center"/>
    </xf>
    <xf numFmtId="0" fontId="4" fillId="9" borderId="45" xfId="0" applyNumberFormat="1" applyFont="1" applyFill="1" applyBorder="1" applyAlignment="1">
      <alignment horizontal="center"/>
    </xf>
    <xf numFmtId="0" fontId="4" fillId="9" borderId="15" xfId="0" applyNumberFormat="1" applyFont="1" applyFill="1" applyBorder="1" applyAlignment="1">
      <alignment horizontal="center"/>
    </xf>
    <xf numFmtId="0" fontId="4" fillId="9" borderId="49" xfId="0" applyNumberFormat="1" applyFont="1" applyFill="1" applyBorder="1" applyAlignment="1">
      <alignment horizontal="center"/>
    </xf>
    <xf numFmtId="0" fontId="4" fillId="3" borderId="15" xfId="0" applyFont="1" applyFill="1" applyBorder="1"/>
    <xf numFmtId="0" fontId="4" fillId="3" borderId="42" xfId="0" applyNumberFormat="1" applyFont="1" applyFill="1" applyBorder="1" applyAlignment="1">
      <alignment horizontal="center"/>
    </xf>
    <xf numFmtId="0" fontId="4" fillId="3" borderId="36" xfId="0" applyNumberFormat="1" applyFont="1" applyFill="1" applyBorder="1" applyAlignment="1">
      <alignment horizontal="center"/>
    </xf>
    <xf numFmtId="0" fontId="4" fillId="9" borderId="36" xfId="0" applyNumberFormat="1" applyFont="1" applyFill="1" applyBorder="1"/>
    <xf numFmtId="0" fontId="4" fillId="9" borderId="43" xfId="0" applyNumberFormat="1" applyFont="1" applyFill="1" applyBorder="1"/>
    <xf numFmtId="0" fontId="4" fillId="3" borderId="15" xfId="0" applyNumberFormat="1" applyFont="1" applyFill="1" applyBorder="1" applyAlignment="1">
      <alignment horizontal="center"/>
    </xf>
    <xf numFmtId="0" fontId="4" fillId="3" borderId="42" xfId="0" applyNumberFormat="1" applyFont="1" applyFill="1" applyBorder="1" applyAlignment="1" applyProtection="1">
      <alignment horizontal="center"/>
      <protection locked="0"/>
    </xf>
    <xf numFmtId="0" fontId="4" fillId="9" borderId="43" xfId="0" applyNumberFormat="1" applyFont="1" applyFill="1" applyBorder="1" applyAlignment="1">
      <alignment horizontal="center"/>
    </xf>
    <xf numFmtId="0" fontId="4" fillId="3" borderId="49" xfId="0" applyNumberFormat="1" applyFont="1" applyFill="1" applyBorder="1" applyAlignment="1">
      <alignment horizontal="center"/>
    </xf>
    <xf numFmtId="0" fontId="4" fillId="4" borderId="15" xfId="0" applyFont="1" applyFill="1" applyBorder="1"/>
    <xf numFmtId="0" fontId="4" fillId="4" borderId="42" xfId="0" applyNumberFormat="1" applyFont="1" applyFill="1" applyBorder="1" applyAlignment="1">
      <alignment horizontal="center"/>
    </xf>
    <xf numFmtId="0" fontId="4" fillId="4" borderId="36" xfId="0" applyNumberFormat="1" applyFont="1" applyFill="1" applyBorder="1" applyAlignment="1">
      <alignment horizontal="center"/>
    </xf>
    <xf numFmtId="0" fontId="4" fillId="4" borderId="43" xfId="0" applyNumberFormat="1" applyFont="1" applyFill="1" applyBorder="1" applyAlignment="1">
      <alignment horizontal="center"/>
    </xf>
    <xf numFmtId="0" fontId="4" fillId="4" borderId="15" xfId="0" applyNumberFormat="1" applyFont="1" applyFill="1" applyBorder="1" applyAlignment="1">
      <alignment horizontal="center"/>
    </xf>
    <xf numFmtId="0" fontId="4" fillId="4" borderId="42" xfId="0" applyNumberFormat="1" applyFont="1" applyFill="1" applyBorder="1" applyAlignment="1" applyProtection="1">
      <alignment horizontal="center"/>
      <protection locked="0"/>
    </xf>
    <xf numFmtId="0" fontId="4" fillId="4" borderId="43" xfId="0" applyNumberFormat="1" applyFont="1" applyFill="1" applyBorder="1" applyAlignment="1" applyProtection="1">
      <alignment horizontal="center"/>
      <protection locked="0"/>
    </xf>
    <xf numFmtId="0" fontId="4" fillId="4" borderId="49" xfId="0" applyNumberFormat="1" applyFont="1" applyFill="1" applyBorder="1" applyAlignment="1">
      <alignment horizontal="center"/>
    </xf>
    <xf numFmtId="0" fontId="4" fillId="5" borderId="15" xfId="0" applyFont="1" applyFill="1" applyBorder="1"/>
    <xf numFmtId="0" fontId="4" fillId="5" borderId="42" xfId="0" applyNumberFormat="1" applyFont="1" applyFill="1" applyBorder="1" applyAlignment="1">
      <alignment horizontal="center"/>
    </xf>
    <xf numFmtId="0" fontId="4" fillId="5" borderId="36" xfId="0" applyNumberFormat="1" applyFont="1" applyFill="1" applyBorder="1" applyAlignment="1">
      <alignment horizontal="center"/>
    </xf>
    <xf numFmtId="0" fontId="4" fillId="5" borderId="43" xfId="0" applyNumberFormat="1" applyFont="1" applyFill="1" applyBorder="1" applyAlignment="1">
      <alignment horizontal="center"/>
    </xf>
    <xf numFmtId="0" fontId="4" fillId="5" borderId="15" xfId="0" applyNumberFormat="1" applyFont="1" applyFill="1" applyBorder="1" applyAlignment="1">
      <alignment horizontal="center"/>
    </xf>
    <xf numFmtId="0" fontId="4" fillId="5" borderId="42" xfId="0" applyNumberFormat="1" applyFont="1" applyFill="1" applyBorder="1" applyAlignment="1" applyProtection="1">
      <alignment horizontal="center"/>
      <protection locked="0"/>
    </xf>
    <xf numFmtId="0" fontId="4" fillId="5" borderId="43" xfId="0" applyNumberFormat="1" applyFont="1" applyFill="1" applyBorder="1" applyAlignment="1" applyProtection="1">
      <alignment horizontal="center"/>
      <protection locked="0"/>
    </xf>
    <xf numFmtId="0" fontId="4" fillId="5" borderId="49" xfId="0" applyNumberFormat="1" applyFont="1" applyFill="1" applyBorder="1" applyAlignment="1">
      <alignment horizontal="center"/>
    </xf>
    <xf numFmtId="0" fontId="4" fillId="6" borderId="15" xfId="0" applyFont="1" applyFill="1" applyBorder="1"/>
    <xf numFmtId="0" fontId="4" fillId="6" borderId="42" xfId="0" applyNumberFormat="1" applyFont="1" applyFill="1" applyBorder="1" applyAlignment="1">
      <alignment horizontal="center"/>
    </xf>
    <xf numFmtId="0" fontId="4" fillId="6" borderId="36" xfId="0" applyNumberFormat="1" applyFont="1" applyFill="1" applyBorder="1" applyAlignment="1">
      <alignment horizontal="center"/>
    </xf>
    <xf numFmtId="0" fontId="4" fillId="6" borderId="43" xfId="0" applyNumberFormat="1" applyFont="1" applyFill="1" applyBorder="1" applyAlignment="1">
      <alignment horizontal="center"/>
    </xf>
    <xf numFmtId="0" fontId="4" fillId="6" borderId="15" xfId="0" applyNumberFormat="1" applyFont="1" applyFill="1" applyBorder="1" applyAlignment="1">
      <alignment horizontal="center"/>
    </xf>
    <xf numFmtId="0" fontId="4" fillId="6" borderId="42" xfId="0" applyNumberFormat="1" applyFont="1" applyFill="1" applyBorder="1" applyAlignment="1" applyProtection="1">
      <alignment horizontal="center"/>
      <protection locked="0"/>
    </xf>
    <xf numFmtId="0" fontId="4" fillId="6" borderId="43" xfId="0" applyNumberFormat="1" applyFont="1" applyFill="1" applyBorder="1" applyAlignment="1" applyProtection="1">
      <alignment horizontal="center"/>
      <protection locked="0"/>
    </xf>
    <xf numFmtId="0" fontId="4" fillId="6" borderId="49" xfId="0" applyNumberFormat="1" applyFont="1" applyFill="1" applyBorder="1" applyAlignment="1">
      <alignment horizontal="center"/>
    </xf>
    <xf numFmtId="0" fontId="4" fillId="7" borderId="16" xfId="0" applyFont="1" applyFill="1" applyBorder="1"/>
    <xf numFmtId="0" fontId="4" fillId="7" borderId="60" xfId="0" applyNumberFormat="1" applyFont="1" applyFill="1" applyBorder="1" applyAlignment="1">
      <alignment horizontal="center"/>
    </xf>
    <xf numFmtId="0" fontId="4" fillId="7" borderId="61" xfId="0" applyNumberFormat="1" applyFont="1" applyFill="1" applyBorder="1" applyAlignment="1">
      <alignment horizontal="center"/>
    </xf>
    <xf numFmtId="0" fontId="4" fillId="7" borderId="16" xfId="0" applyNumberFormat="1" applyFont="1" applyFill="1" applyBorder="1" applyAlignment="1">
      <alignment horizontal="center"/>
    </xf>
    <xf numFmtId="0" fontId="7" fillId="7" borderId="60" xfId="0" applyNumberFormat="1" applyFont="1" applyFill="1" applyBorder="1" applyAlignment="1">
      <alignment horizontal="center"/>
    </xf>
    <xf numFmtId="0" fontId="7" fillId="7" borderId="61" xfId="0" applyNumberFormat="1" applyFont="1" applyFill="1" applyBorder="1" applyAlignment="1">
      <alignment horizontal="center"/>
    </xf>
    <xf numFmtId="0" fontId="4" fillId="7" borderId="21" xfId="0" applyNumberFormat="1" applyFont="1" applyFill="1" applyBorder="1" applyAlignment="1">
      <alignment horizontal="center"/>
    </xf>
    <xf numFmtId="0" fontId="4" fillId="7" borderId="50" xfId="0" applyNumberFormat="1" applyFont="1" applyFill="1" applyBorder="1" applyAlignment="1">
      <alignment horizontal="center"/>
    </xf>
    <xf numFmtId="0" fontId="4" fillId="7" borderId="51" xfId="0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8" fillId="0" borderId="0" xfId="0" applyFont="1"/>
    <xf numFmtId="0" fontId="4" fillId="0" borderId="36" xfId="0" applyFont="1" applyBorder="1"/>
    <xf numFmtId="0" fontId="4" fillId="0" borderId="0" xfId="0" quotePrefix="1" applyFont="1"/>
    <xf numFmtId="0" fontId="4" fillId="8" borderId="36" xfId="0" applyFont="1" applyFill="1" applyBorder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/>
    <xf numFmtId="0" fontId="13" fillId="10" borderId="36" xfId="0" applyFont="1" applyFill="1" applyBorder="1" applyAlignment="1">
      <alignment horizontal="center"/>
    </xf>
    <xf numFmtId="0" fontId="7" fillId="2" borderId="57" xfId="0" applyFont="1" applyFill="1" applyBorder="1" applyAlignment="1">
      <alignment horizontal="center"/>
    </xf>
    <xf numFmtId="0" fontId="7" fillId="2" borderId="58" xfId="0" applyFont="1" applyFill="1" applyBorder="1" applyAlignment="1">
      <alignment horizontal="center"/>
    </xf>
    <xf numFmtId="0" fontId="7" fillId="2" borderId="59" xfId="0" applyFont="1" applyFill="1" applyBorder="1" applyAlignment="1">
      <alignment horizontal="center"/>
    </xf>
    <xf numFmtId="0" fontId="7" fillId="2" borderId="52" xfId="0" applyFont="1" applyFill="1" applyBorder="1" applyAlignment="1">
      <alignment horizontal="center"/>
    </xf>
    <xf numFmtId="0" fontId="7" fillId="2" borderId="53" xfId="0" applyFont="1" applyFill="1" applyBorder="1" applyAlignment="1">
      <alignment horizontal="center"/>
    </xf>
    <xf numFmtId="0" fontId="7" fillId="2" borderId="54" xfId="0" applyFont="1" applyFill="1" applyBorder="1" applyAlignment="1">
      <alignment horizontal="center"/>
    </xf>
    <xf numFmtId="0" fontId="14" fillId="2" borderId="5" xfId="0" applyFont="1" applyFill="1" applyBorder="1" applyAlignment="1" applyProtection="1">
      <alignment horizontal="center"/>
      <protection locked="0"/>
    </xf>
    <xf numFmtId="0" fontId="14" fillId="2" borderId="6" xfId="0" applyFont="1" applyFill="1" applyBorder="1" applyAlignment="1" applyProtection="1">
      <alignment horizontal="center"/>
      <protection locked="0"/>
    </xf>
    <xf numFmtId="0" fontId="14" fillId="2" borderId="7" xfId="0" applyFont="1" applyFill="1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4" fillId="2" borderId="37" xfId="0" applyFont="1" applyFill="1" applyBorder="1" applyAlignment="1" applyProtection="1">
      <alignment horizontal="center"/>
      <protection locked="0"/>
    </xf>
    <xf numFmtId="0" fontId="14" fillId="2" borderId="38" xfId="0" applyFont="1" applyFill="1" applyBorder="1" applyAlignment="1" applyProtection="1">
      <alignment horizontal="center"/>
      <protection locked="0"/>
    </xf>
    <xf numFmtId="0" fontId="14" fillId="2" borderId="39" xfId="0" applyFont="1" applyFill="1" applyBorder="1" applyAlignment="1" applyProtection="1">
      <alignment horizontal="center"/>
      <protection locked="0"/>
    </xf>
    <xf numFmtId="0" fontId="14" fillId="2" borderId="8" xfId="0" applyFont="1" applyFill="1" applyBorder="1" applyAlignment="1" applyProtection="1">
      <alignment horizontal="center"/>
      <protection locked="0"/>
    </xf>
    <xf numFmtId="0" fontId="14" fillId="2" borderId="9" xfId="0" applyFont="1" applyFill="1" applyBorder="1" applyAlignment="1" applyProtection="1">
      <alignment horizontal="center"/>
      <protection locked="0"/>
    </xf>
    <xf numFmtId="0" fontId="14" fillId="2" borderId="10" xfId="0" applyFont="1" applyFill="1" applyBorder="1" applyAlignment="1" applyProtection="1">
      <alignment horizontal="center"/>
      <protection locked="0"/>
    </xf>
    <xf numFmtId="0" fontId="4" fillId="0" borderId="3" xfId="0" applyFont="1" applyBorder="1" applyAlignment="1">
      <alignment horizontal="center"/>
    </xf>
    <xf numFmtId="0" fontId="14" fillId="2" borderId="40" xfId="0" applyFont="1" applyFill="1" applyBorder="1" applyAlignment="1" applyProtection="1">
      <alignment horizontal="center"/>
      <protection locked="0"/>
    </xf>
    <xf numFmtId="0" fontId="14" fillId="2" borderId="29" xfId="0" applyFont="1" applyFill="1" applyBorder="1" applyAlignment="1" applyProtection="1">
      <alignment horizontal="center"/>
      <protection locked="0"/>
    </xf>
    <xf numFmtId="0" fontId="14" fillId="2" borderId="30" xfId="0" applyFont="1" applyFill="1" applyBorder="1" applyAlignment="1" applyProtection="1">
      <alignment horizontal="center"/>
      <protection locked="0"/>
    </xf>
    <xf numFmtId="0" fontId="14" fillId="2" borderId="31" xfId="0" applyFont="1" applyFill="1" applyBorder="1" applyAlignment="1" applyProtection="1">
      <alignment horizontal="center"/>
      <protection locked="0"/>
    </xf>
    <xf numFmtId="164" fontId="4" fillId="2" borderId="4" xfId="0" applyNumberFormat="1" applyFont="1" applyFill="1" applyBorder="1" applyAlignment="1">
      <alignment horizontal="center"/>
    </xf>
    <xf numFmtId="0" fontId="14" fillId="2" borderId="11" xfId="0" applyFont="1" applyFill="1" applyBorder="1" applyAlignment="1" applyProtection="1">
      <alignment horizontal="center"/>
      <protection locked="0"/>
    </xf>
    <xf numFmtId="0" fontId="14" fillId="2" borderId="12" xfId="0" applyFont="1" applyFill="1" applyBorder="1" applyAlignment="1" applyProtection="1">
      <alignment horizontal="center"/>
      <protection locked="0"/>
    </xf>
    <xf numFmtId="0" fontId="14" fillId="2" borderId="41" xfId="0" applyFont="1" applyFill="1" applyBorder="1" applyAlignment="1" applyProtection="1">
      <alignment horizontal="center"/>
      <protection locked="0"/>
    </xf>
    <xf numFmtId="0" fontId="7" fillId="3" borderId="57" xfId="0" applyFont="1" applyFill="1" applyBorder="1" applyAlignment="1">
      <alignment horizontal="center"/>
    </xf>
    <xf numFmtId="0" fontId="7" fillId="3" borderId="58" xfId="0" applyFont="1" applyFill="1" applyBorder="1" applyAlignment="1">
      <alignment horizontal="center"/>
    </xf>
    <xf numFmtId="0" fontId="7" fillId="3" borderId="59" xfId="0" applyFont="1" applyFill="1" applyBorder="1" applyAlignment="1">
      <alignment horizontal="center"/>
    </xf>
    <xf numFmtId="0" fontId="14" fillId="3" borderId="5" xfId="0" applyFont="1" applyFill="1" applyBorder="1" applyAlignment="1" applyProtection="1">
      <alignment horizontal="center"/>
      <protection locked="0"/>
    </xf>
    <xf numFmtId="0" fontId="14" fillId="3" borderId="6" xfId="0" applyFont="1" applyFill="1" applyBorder="1" applyAlignment="1" applyProtection="1">
      <alignment horizontal="center"/>
      <protection locked="0"/>
    </xf>
    <xf numFmtId="0" fontId="14" fillId="3" borderId="7" xfId="0" applyFont="1" applyFill="1" applyBorder="1" applyAlignment="1" applyProtection="1">
      <alignment horizontal="center"/>
      <protection locked="0"/>
    </xf>
    <xf numFmtId="0" fontId="14" fillId="3" borderId="8" xfId="0" applyFont="1" applyFill="1" applyBorder="1" applyAlignment="1" applyProtection="1">
      <alignment horizontal="center"/>
      <protection locked="0"/>
    </xf>
    <xf numFmtId="0" fontId="14" fillId="3" borderId="9" xfId="0" applyFont="1" applyFill="1" applyBorder="1" applyAlignment="1" applyProtection="1">
      <alignment horizontal="center"/>
      <protection locked="0"/>
    </xf>
    <xf numFmtId="0" fontId="14" fillId="3" borderId="10" xfId="0" applyFont="1" applyFill="1" applyBorder="1" applyAlignment="1" applyProtection="1">
      <alignment horizontal="center"/>
      <protection locked="0"/>
    </xf>
    <xf numFmtId="0" fontId="14" fillId="3" borderId="29" xfId="0" applyFont="1" applyFill="1" applyBorder="1" applyAlignment="1" applyProtection="1">
      <alignment horizontal="center"/>
      <protection locked="0"/>
    </xf>
    <xf numFmtId="0" fontId="14" fillId="3" borderId="30" xfId="0" applyFont="1" applyFill="1" applyBorder="1" applyAlignment="1" applyProtection="1">
      <alignment horizontal="center"/>
      <protection locked="0"/>
    </xf>
    <xf numFmtId="0" fontId="14" fillId="3" borderId="31" xfId="0" applyFont="1" applyFill="1" applyBorder="1" applyAlignment="1" applyProtection="1">
      <alignment horizontal="center"/>
      <protection locked="0"/>
    </xf>
    <xf numFmtId="164" fontId="4" fillId="3" borderId="4" xfId="0" applyNumberFormat="1" applyFont="1" applyFill="1" applyBorder="1" applyAlignment="1">
      <alignment horizontal="center"/>
    </xf>
    <xf numFmtId="0" fontId="7" fillId="4" borderId="57" xfId="0" applyFont="1" applyFill="1" applyBorder="1" applyAlignment="1">
      <alignment horizontal="center"/>
    </xf>
    <xf numFmtId="0" fontId="7" fillId="4" borderId="58" xfId="0" applyFont="1" applyFill="1" applyBorder="1" applyAlignment="1">
      <alignment horizontal="center"/>
    </xf>
    <xf numFmtId="0" fontId="7" fillId="4" borderId="59" xfId="0" applyFont="1" applyFill="1" applyBorder="1" applyAlignment="1">
      <alignment horizontal="center"/>
    </xf>
    <xf numFmtId="0" fontId="14" fillId="4" borderId="5" xfId="0" applyFont="1" applyFill="1" applyBorder="1" applyAlignment="1" applyProtection="1">
      <alignment horizontal="center"/>
      <protection locked="0"/>
    </xf>
    <xf numFmtId="0" fontId="14" fillId="4" borderId="6" xfId="0" applyFont="1" applyFill="1" applyBorder="1" applyAlignment="1" applyProtection="1">
      <alignment horizontal="center"/>
      <protection locked="0"/>
    </xf>
    <xf numFmtId="0" fontId="14" fillId="4" borderId="7" xfId="0" applyFont="1" applyFill="1" applyBorder="1" applyAlignment="1" applyProtection="1">
      <alignment horizontal="center"/>
      <protection locked="0"/>
    </xf>
    <xf numFmtId="0" fontId="14" fillId="4" borderId="8" xfId="0" applyFont="1" applyFill="1" applyBorder="1" applyAlignment="1" applyProtection="1">
      <alignment horizontal="center"/>
      <protection locked="0"/>
    </xf>
    <xf numFmtId="0" fontId="14" fillId="4" borderId="9" xfId="0" applyFont="1" applyFill="1" applyBorder="1" applyAlignment="1" applyProtection="1">
      <alignment horizontal="center"/>
      <protection locked="0"/>
    </xf>
    <xf numFmtId="0" fontId="14" fillId="4" borderId="10" xfId="0" applyFont="1" applyFill="1" applyBorder="1" applyAlignment="1" applyProtection="1">
      <alignment horizontal="center"/>
      <protection locked="0"/>
    </xf>
    <xf numFmtId="0" fontId="14" fillId="4" borderId="29" xfId="0" applyFont="1" applyFill="1" applyBorder="1" applyAlignment="1" applyProtection="1">
      <alignment horizontal="center"/>
      <protection locked="0"/>
    </xf>
    <xf numFmtId="0" fontId="14" fillId="4" borderId="30" xfId="0" applyFont="1" applyFill="1" applyBorder="1" applyAlignment="1" applyProtection="1">
      <alignment horizontal="center"/>
      <protection locked="0"/>
    </xf>
    <xf numFmtId="0" fontId="14" fillId="4" borderId="31" xfId="0" applyFont="1" applyFill="1" applyBorder="1" applyAlignment="1" applyProtection="1">
      <alignment horizontal="center"/>
      <protection locked="0"/>
    </xf>
    <xf numFmtId="164" fontId="4" fillId="4" borderId="4" xfId="0" applyNumberFormat="1" applyFont="1" applyFill="1" applyBorder="1" applyAlignment="1">
      <alignment horizontal="center"/>
    </xf>
    <xf numFmtId="0" fontId="7" fillId="5" borderId="57" xfId="0" applyFont="1" applyFill="1" applyBorder="1" applyAlignment="1">
      <alignment horizontal="center"/>
    </xf>
    <xf numFmtId="0" fontId="7" fillId="5" borderId="58" xfId="0" applyFont="1" applyFill="1" applyBorder="1" applyAlignment="1">
      <alignment horizontal="center"/>
    </xf>
    <xf numFmtId="0" fontId="7" fillId="5" borderId="59" xfId="0" applyFont="1" applyFill="1" applyBorder="1" applyAlignment="1">
      <alignment horizontal="center"/>
    </xf>
    <xf numFmtId="0" fontId="14" fillId="5" borderId="5" xfId="0" applyFont="1" applyFill="1" applyBorder="1" applyAlignment="1" applyProtection="1">
      <alignment horizontal="center"/>
      <protection locked="0"/>
    </xf>
    <xf numFmtId="0" fontId="14" fillId="5" borderId="6" xfId="0" applyFont="1" applyFill="1" applyBorder="1" applyAlignment="1" applyProtection="1">
      <alignment horizontal="center"/>
      <protection locked="0"/>
    </xf>
    <xf numFmtId="0" fontId="14" fillId="5" borderId="7" xfId="0" applyFont="1" applyFill="1" applyBorder="1" applyAlignment="1" applyProtection="1">
      <alignment horizontal="center"/>
      <protection locked="0"/>
    </xf>
    <xf numFmtId="0" fontId="14" fillId="5" borderId="8" xfId="0" applyFont="1" applyFill="1" applyBorder="1" applyAlignment="1" applyProtection="1">
      <alignment horizontal="center"/>
      <protection locked="0"/>
    </xf>
    <xf numFmtId="0" fontId="14" fillId="5" borderId="9" xfId="0" applyFont="1" applyFill="1" applyBorder="1" applyAlignment="1" applyProtection="1">
      <alignment horizontal="center"/>
      <protection locked="0"/>
    </xf>
    <xf numFmtId="0" fontId="14" fillId="5" borderId="10" xfId="0" applyFont="1" applyFill="1" applyBorder="1" applyAlignment="1" applyProtection="1">
      <alignment horizontal="center"/>
      <protection locked="0"/>
    </xf>
    <xf numFmtId="0" fontId="14" fillId="5" borderId="29" xfId="0" applyFont="1" applyFill="1" applyBorder="1" applyAlignment="1" applyProtection="1">
      <alignment horizontal="center"/>
      <protection locked="0"/>
    </xf>
    <xf numFmtId="0" fontId="14" fillId="5" borderId="30" xfId="0" applyFont="1" applyFill="1" applyBorder="1" applyAlignment="1" applyProtection="1">
      <alignment horizontal="center"/>
      <protection locked="0"/>
    </xf>
    <xf numFmtId="0" fontId="14" fillId="5" borderId="31" xfId="0" applyFont="1" applyFill="1" applyBorder="1" applyAlignment="1" applyProtection="1">
      <alignment horizontal="center"/>
      <protection locked="0"/>
    </xf>
    <xf numFmtId="164" fontId="4" fillId="5" borderId="4" xfId="0" applyNumberFormat="1" applyFont="1" applyFill="1" applyBorder="1" applyAlignment="1">
      <alignment horizontal="center"/>
    </xf>
    <xf numFmtId="0" fontId="7" fillId="6" borderId="57" xfId="0" applyFont="1" applyFill="1" applyBorder="1" applyAlignment="1">
      <alignment horizontal="center"/>
    </xf>
    <xf numFmtId="0" fontId="7" fillId="6" borderId="58" xfId="0" applyFont="1" applyFill="1" applyBorder="1" applyAlignment="1">
      <alignment horizontal="center"/>
    </xf>
    <xf numFmtId="0" fontId="7" fillId="6" borderId="59" xfId="0" applyFont="1" applyFill="1" applyBorder="1" applyAlignment="1">
      <alignment horizontal="center"/>
    </xf>
    <xf numFmtId="0" fontId="14" fillId="6" borderId="5" xfId="0" applyFont="1" applyFill="1" applyBorder="1" applyAlignment="1" applyProtection="1">
      <alignment horizontal="center"/>
      <protection locked="0"/>
    </xf>
    <xf numFmtId="0" fontId="14" fillId="6" borderId="6" xfId="0" applyFont="1" applyFill="1" applyBorder="1" applyAlignment="1" applyProtection="1">
      <alignment horizontal="center"/>
      <protection locked="0"/>
    </xf>
    <xf numFmtId="0" fontId="14" fillId="6" borderId="7" xfId="0" applyFont="1" applyFill="1" applyBorder="1" applyAlignment="1" applyProtection="1">
      <alignment horizontal="center"/>
      <protection locked="0"/>
    </xf>
    <xf numFmtId="0" fontId="14" fillId="6" borderId="8" xfId="0" applyFont="1" applyFill="1" applyBorder="1" applyAlignment="1" applyProtection="1">
      <alignment horizontal="center"/>
      <protection locked="0"/>
    </xf>
    <xf numFmtId="0" fontId="14" fillId="6" borderId="9" xfId="0" applyFont="1" applyFill="1" applyBorder="1" applyAlignment="1" applyProtection="1">
      <alignment horizontal="center"/>
      <protection locked="0"/>
    </xf>
    <xf numFmtId="0" fontId="14" fillId="6" borderId="10" xfId="0" applyFont="1" applyFill="1" applyBorder="1" applyAlignment="1" applyProtection="1">
      <alignment horizontal="center"/>
      <protection locked="0"/>
    </xf>
    <xf numFmtId="0" fontId="14" fillId="6" borderId="11" xfId="0" applyFont="1" applyFill="1" applyBorder="1" applyAlignment="1" applyProtection="1">
      <alignment horizontal="center"/>
      <protection locked="0"/>
    </xf>
    <xf numFmtId="0" fontId="14" fillId="6" borderId="12" xfId="0" applyFont="1" applyFill="1" applyBorder="1" applyAlignment="1" applyProtection="1">
      <alignment horizontal="center"/>
      <protection locked="0"/>
    </xf>
    <xf numFmtId="0" fontId="14" fillId="6" borderId="13" xfId="0" applyFont="1" applyFill="1" applyBorder="1" applyAlignment="1" applyProtection="1">
      <alignment horizontal="center"/>
      <protection locked="0"/>
    </xf>
    <xf numFmtId="164" fontId="4" fillId="6" borderId="4" xfId="0" applyNumberFormat="1" applyFont="1" applyFill="1" applyBorder="1" applyAlignment="1">
      <alignment horizontal="center"/>
    </xf>
    <xf numFmtId="0" fontId="7" fillId="7" borderId="52" xfId="0" applyFont="1" applyFill="1" applyBorder="1" applyAlignment="1">
      <alignment horizontal="center"/>
    </xf>
    <xf numFmtId="0" fontId="7" fillId="7" borderId="53" xfId="0" applyFont="1" applyFill="1" applyBorder="1" applyAlignment="1">
      <alignment horizontal="center"/>
    </xf>
    <xf numFmtId="0" fontId="7" fillId="7" borderId="54" xfId="0" applyFont="1" applyFill="1" applyBorder="1" applyAlignment="1">
      <alignment horizontal="center"/>
    </xf>
    <xf numFmtId="0" fontId="7" fillId="7" borderId="55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0" fontId="4" fillId="7" borderId="14" xfId="0" applyFont="1" applyFill="1" applyBorder="1" applyAlignment="1" applyProtection="1">
      <alignment horizontal="center"/>
      <protection locked="0"/>
    </xf>
    <xf numFmtId="0" fontId="14" fillId="0" borderId="32" xfId="0" applyFont="1" applyFill="1" applyBorder="1" applyAlignment="1" applyProtection="1">
      <alignment horizontal="center"/>
    </xf>
    <xf numFmtId="0" fontId="14" fillId="7" borderId="25" xfId="0" applyFont="1" applyFill="1" applyBorder="1" applyAlignment="1" applyProtection="1">
      <alignment horizontal="center"/>
      <protection locked="0"/>
    </xf>
    <xf numFmtId="0" fontId="14" fillId="7" borderId="14" xfId="0" applyFont="1" applyFill="1" applyBorder="1" applyAlignment="1" applyProtection="1">
      <alignment horizontal="center"/>
      <protection locked="0"/>
    </xf>
    <xf numFmtId="0" fontId="15" fillId="0" borderId="18" xfId="0" applyFont="1" applyBorder="1" applyAlignment="1">
      <alignment horizontal="left" wrapText="1"/>
    </xf>
    <xf numFmtId="0" fontId="16" fillId="0" borderId="1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17" fillId="0" borderId="0" xfId="0" applyFont="1"/>
    <xf numFmtId="0" fontId="18" fillId="0" borderId="0" xfId="0" applyFont="1"/>
    <xf numFmtId="0" fontId="4" fillId="0" borderId="1" xfId="0" applyFont="1" applyBorder="1"/>
    <xf numFmtId="0" fontId="14" fillId="2" borderId="13" xfId="0" applyFont="1" applyFill="1" applyBorder="1" applyAlignment="1" applyProtection="1">
      <alignment horizontal="center"/>
      <protection locked="0"/>
    </xf>
    <xf numFmtId="0" fontId="14" fillId="3" borderId="11" xfId="0" applyFont="1" applyFill="1" applyBorder="1" applyAlignment="1" applyProtection="1">
      <alignment horizontal="center"/>
      <protection locked="0"/>
    </xf>
    <xf numFmtId="0" fontId="14" fillId="3" borderId="12" xfId="0" applyFont="1" applyFill="1" applyBorder="1" applyAlignment="1" applyProtection="1">
      <alignment horizontal="center"/>
      <protection locked="0"/>
    </xf>
    <xf numFmtId="0" fontId="14" fillId="3" borderId="13" xfId="0" applyFont="1" applyFill="1" applyBorder="1" applyAlignment="1" applyProtection="1">
      <alignment horizontal="center"/>
      <protection locked="0"/>
    </xf>
    <xf numFmtId="0" fontId="14" fillId="4" borderId="11" xfId="0" applyFont="1" applyFill="1" applyBorder="1" applyAlignment="1" applyProtection="1">
      <alignment horizontal="center"/>
      <protection locked="0"/>
    </xf>
    <xf numFmtId="0" fontId="14" fillId="4" borderId="12" xfId="0" applyFont="1" applyFill="1" applyBorder="1" applyAlignment="1" applyProtection="1">
      <alignment horizontal="center"/>
      <protection locked="0"/>
    </xf>
    <xf numFmtId="0" fontId="14" fillId="4" borderId="13" xfId="0" applyFont="1" applyFill="1" applyBorder="1" applyAlignment="1" applyProtection="1">
      <alignment horizontal="center"/>
      <protection locked="0"/>
    </xf>
    <xf numFmtId="0" fontId="14" fillId="5" borderId="11" xfId="0" applyFont="1" applyFill="1" applyBorder="1" applyAlignment="1" applyProtection="1">
      <alignment horizontal="center"/>
      <protection locked="0"/>
    </xf>
    <xf numFmtId="0" fontId="14" fillId="5" borderId="12" xfId="0" applyFont="1" applyFill="1" applyBorder="1" applyAlignment="1" applyProtection="1">
      <alignment horizontal="center"/>
      <protection locked="0"/>
    </xf>
    <xf numFmtId="0" fontId="14" fillId="5" borderId="13" xfId="0" applyFont="1" applyFill="1" applyBorder="1" applyAlignment="1" applyProtection="1">
      <alignment horizontal="center"/>
      <protection locked="0"/>
    </xf>
    <xf numFmtId="0" fontId="6" fillId="11" borderId="55" xfId="0" applyFont="1" applyFill="1" applyBorder="1" applyAlignment="1" applyProtection="1">
      <alignment horizontal="left"/>
      <protection locked="0"/>
    </xf>
    <xf numFmtId="0" fontId="6" fillId="11" borderId="17" xfId="0" applyFont="1" applyFill="1" applyBorder="1" applyAlignment="1" applyProtection="1">
      <alignment horizontal="left"/>
      <protection locked="0"/>
    </xf>
    <xf numFmtId="0" fontId="6" fillId="11" borderId="56" xfId="0" applyFont="1" applyFill="1" applyBorder="1" applyAlignment="1" applyProtection="1">
      <alignment horizontal="left"/>
      <protection locked="0"/>
    </xf>
    <xf numFmtId="0" fontId="6" fillId="11" borderId="0" xfId="0" applyFont="1" applyFill="1" applyAlignment="1">
      <alignment horizontal="left"/>
    </xf>
    <xf numFmtId="0" fontId="4" fillId="11" borderId="0" xfId="0" applyFont="1" applyFill="1"/>
    <xf numFmtId="0" fontId="7" fillId="11" borderId="55" xfId="0" applyFont="1" applyFill="1" applyBorder="1" applyAlignment="1">
      <alignment horizontal="center" vertical="center"/>
    </xf>
    <xf numFmtId="0" fontId="7" fillId="11" borderId="17" xfId="0" applyFont="1" applyFill="1" applyBorder="1" applyAlignment="1">
      <alignment horizontal="center" vertical="center"/>
    </xf>
    <xf numFmtId="0" fontId="7" fillId="11" borderId="56" xfId="0" applyFont="1" applyFill="1" applyBorder="1" applyAlignment="1">
      <alignment horizontal="center" vertical="center"/>
    </xf>
    <xf numFmtId="0" fontId="7" fillId="11" borderId="62" xfId="0" applyFont="1" applyFill="1" applyBorder="1" applyAlignment="1">
      <alignment horizontal="center" vertical="center"/>
    </xf>
    <xf numFmtId="0" fontId="7" fillId="11" borderId="63" xfId="0" applyFont="1" applyFill="1" applyBorder="1" applyAlignment="1">
      <alignment horizontal="center" vertical="center"/>
    </xf>
    <xf numFmtId="0" fontId="7" fillId="11" borderId="64" xfId="0" applyFont="1" applyFill="1" applyBorder="1" applyAlignment="1">
      <alignment horizontal="center" vertical="center"/>
    </xf>
    <xf numFmtId="0" fontId="4" fillId="11" borderId="62" xfId="0" applyFont="1" applyFill="1" applyBorder="1" applyAlignment="1">
      <alignment horizontal="center" vertical="center"/>
    </xf>
    <xf numFmtId="0" fontId="4" fillId="11" borderId="63" xfId="0" applyFont="1" applyFill="1" applyBorder="1" applyAlignment="1">
      <alignment horizontal="center" vertical="center"/>
    </xf>
    <xf numFmtId="0" fontId="4" fillId="11" borderId="64" xfId="0" applyFont="1" applyFill="1" applyBorder="1" applyAlignment="1">
      <alignment horizontal="center" vertical="center"/>
    </xf>
    <xf numFmtId="0" fontId="4" fillId="11" borderId="22" xfId="0" applyFont="1" applyFill="1" applyBorder="1" applyAlignment="1">
      <alignment horizontal="center" textRotation="90"/>
    </xf>
    <xf numFmtId="0" fontId="4" fillId="11" borderId="23" xfId="0" applyFont="1" applyFill="1" applyBorder="1" applyAlignment="1">
      <alignment horizontal="center" textRotation="90"/>
    </xf>
    <xf numFmtId="0" fontId="4" fillId="11" borderId="24" xfId="0" applyFont="1" applyFill="1" applyBorder="1" applyAlignment="1">
      <alignment horizontal="center" textRotation="90"/>
    </xf>
    <xf numFmtId="0" fontId="7" fillId="11" borderId="21" xfId="0" applyFont="1" applyFill="1" applyBorder="1" applyAlignment="1">
      <alignment horizontal="center" textRotation="90"/>
    </xf>
    <xf numFmtId="0" fontId="4" fillId="11" borderId="19" xfId="0" applyFont="1" applyFill="1" applyBorder="1" applyAlignment="1">
      <alignment horizontal="center" textRotation="90"/>
    </xf>
    <xf numFmtId="0" fontId="4" fillId="11" borderId="20" xfId="0" applyFont="1" applyFill="1" applyBorder="1" applyAlignment="1">
      <alignment horizontal="center" textRotation="90"/>
    </xf>
    <xf numFmtId="164" fontId="4" fillId="11" borderId="26" xfId="0" applyNumberFormat="1" applyFont="1" applyFill="1" applyBorder="1" applyAlignment="1">
      <alignment horizontal="center"/>
    </xf>
    <xf numFmtId="164" fontId="4" fillId="11" borderId="15" xfId="0" applyNumberFormat="1" applyFont="1" applyFill="1" applyBorder="1" applyAlignment="1">
      <alignment horizontal="center"/>
    </xf>
    <xf numFmtId="164" fontId="4" fillId="11" borderId="4" xfId="0" applyNumberFormat="1" applyFont="1" applyFill="1" applyBorder="1" applyAlignment="1">
      <alignment horizontal="center"/>
    </xf>
    <xf numFmtId="1" fontId="4" fillId="11" borderId="4" xfId="0" applyNumberFormat="1" applyFont="1" applyFill="1" applyBorder="1" applyAlignment="1">
      <alignment horizontal="center"/>
    </xf>
    <xf numFmtId="0" fontId="7" fillId="11" borderId="55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7" fillId="11" borderId="56" xfId="0" applyFont="1" applyFill="1" applyBorder="1" applyAlignment="1">
      <alignment horizontal="center"/>
    </xf>
    <xf numFmtId="0" fontId="4" fillId="11" borderId="4" xfId="0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7" fillId="11" borderId="32" xfId="0" applyFont="1" applyFill="1" applyBorder="1" applyAlignment="1">
      <alignment horizontal="center"/>
    </xf>
    <xf numFmtId="0" fontId="19" fillId="0" borderId="0" xfId="0" applyFont="1" applyFill="1"/>
    <xf numFmtId="0" fontId="4" fillId="11" borderId="0" xfId="0" applyFont="1" applyFill="1" applyAlignment="1">
      <alignment horizontal="right"/>
    </xf>
    <xf numFmtId="0" fontId="4" fillId="11" borderId="0" xfId="0" applyFont="1" applyFill="1" applyAlignment="1">
      <alignment horizontal="center"/>
    </xf>
    <xf numFmtId="0" fontId="4" fillId="11" borderId="35" xfId="0" applyFont="1" applyFill="1" applyBorder="1" applyAlignment="1">
      <alignment horizontal="right"/>
    </xf>
    <xf numFmtId="0" fontId="18" fillId="12" borderId="0" xfId="0" applyFont="1" applyFill="1"/>
    <xf numFmtId="0" fontId="4" fillId="12" borderId="0" xfId="0" applyFont="1" applyFill="1"/>
  </cellXfs>
  <cellStyles count="1">
    <cellStyle name="Normal" xfId="0" builtinId="0"/>
  </cellStyles>
  <dxfs count="8"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165653</xdr:colOff>
      <xdr:row>26</xdr:row>
      <xdr:rowOff>139148</xdr:rowOff>
    </xdr:from>
    <xdr:to>
      <xdr:col>25</xdr:col>
      <xdr:colOff>51735</xdr:colOff>
      <xdr:row>31</xdr:row>
      <xdr:rowOff>111211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296" y="4929809"/>
          <a:ext cx="1940169" cy="899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178904</xdr:colOff>
      <xdr:row>3</xdr:row>
      <xdr:rowOff>79513</xdr:rowOff>
    </xdr:from>
    <xdr:to>
      <xdr:col>25</xdr:col>
      <xdr:colOff>64986</xdr:colOff>
      <xdr:row>8</xdr:row>
      <xdr:rowOff>91332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768626"/>
          <a:ext cx="1940169" cy="899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5</xdr:row>
      <xdr:rowOff>6626</xdr:rowOff>
    </xdr:from>
    <xdr:to>
      <xdr:col>1</xdr:col>
      <xdr:colOff>2092569</xdr:colOff>
      <xdr:row>5</xdr:row>
      <xdr:rowOff>906341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30" y="1099930"/>
          <a:ext cx="1940169" cy="899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2"/>
  <sheetViews>
    <sheetView showGridLines="0" showZeros="0" topLeftCell="A10" zoomScale="115" zoomScaleNormal="115" workbookViewId="0">
      <selection activeCell="D14" sqref="D14"/>
    </sheetView>
  </sheetViews>
  <sheetFormatPr baseColWidth="10" defaultColWidth="6" defaultRowHeight="13.8" x14ac:dyDescent="0.3"/>
  <cols>
    <col min="1" max="1" width="3.109375" style="7" customWidth="1"/>
    <col min="2" max="5" width="6" style="7" customWidth="1"/>
    <col min="6" max="6" width="6" style="7" hidden="1" customWidth="1"/>
    <col min="7" max="11" width="6" style="7" customWidth="1"/>
    <col min="12" max="12" width="6" style="7" hidden="1" customWidth="1"/>
    <col min="13" max="17" width="6" style="7" customWidth="1"/>
    <col min="18" max="18" width="6" style="7" hidden="1" customWidth="1"/>
    <col min="19" max="19" width="3.5546875" style="7" customWidth="1"/>
    <col min="20" max="23" width="6" style="7" customWidth="1"/>
    <col min="24" max="24" width="6" style="7" hidden="1" customWidth="1"/>
    <col min="25" max="16384" width="6" style="7"/>
  </cols>
  <sheetData>
    <row r="1" spans="1:24" x14ac:dyDescent="0.3">
      <c r="A1" s="6"/>
    </row>
    <row r="2" spans="1:24" s="5" customFormat="1" ht="25.2" customHeight="1" x14ac:dyDescent="0.25">
      <c r="A2" s="1"/>
      <c r="B2" s="2" t="s">
        <v>46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</row>
    <row r="3" spans="1:24" ht="14.4" thickBot="1" x14ac:dyDescent="0.35">
      <c r="A3" s="6"/>
    </row>
    <row r="4" spans="1:24" ht="16.2" thickBot="1" x14ac:dyDescent="0.35">
      <c r="B4" s="190" t="s">
        <v>53</v>
      </c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2"/>
    </row>
    <row r="5" spans="1:24" x14ac:dyDescent="0.3">
      <c r="B5" s="225" t="s">
        <v>45</v>
      </c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</row>
    <row r="6" spans="1:24" ht="12.75" customHeight="1" x14ac:dyDescent="0.3">
      <c r="B6" s="178"/>
    </row>
    <row r="7" spans="1:24" ht="14.4" thickBot="1" x14ac:dyDescent="0.35"/>
    <row r="8" spans="1:24" ht="14.4" thickBot="1" x14ac:dyDescent="0.35">
      <c r="B8" s="214" t="s">
        <v>0</v>
      </c>
      <c r="C8" s="215"/>
      <c r="D8" s="216"/>
      <c r="E8" s="217" t="s">
        <v>7</v>
      </c>
      <c r="H8" s="214" t="s">
        <v>1</v>
      </c>
      <c r="I8" s="215"/>
      <c r="J8" s="215"/>
      <c r="K8" s="217" t="s">
        <v>7</v>
      </c>
      <c r="N8" s="214" t="s">
        <v>2</v>
      </c>
      <c r="O8" s="215"/>
      <c r="P8" s="216"/>
      <c r="Q8" s="217" t="s">
        <v>7</v>
      </c>
      <c r="X8" s="7">
        <v>6</v>
      </c>
    </row>
    <row r="9" spans="1:24" x14ac:dyDescent="0.3">
      <c r="B9" s="85" t="s">
        <v>25</v>
      </c>
      <c r="C9" s="86"/>
      <c r="D9" s="87"/>
      <c r="E9" s="179"/>
      <c r="H9" s="85" t="s">
        <v>25</v>
      </c>
      <c r="I9" s="86"/>
      <c r="J9" s="87"/>
      <c r="K9" s="179"/>
      <c r="N9" s="85" t="s">
        <v>25</v>
      </c>
      <c r="O9" s="86"/>
      <c r="P9" s="87"/>
      <c r="Q9" s="179"/>
      <c r="X9" s="7">
        <v>5.5</v>
      </c>
    </row>
    <row r="10" spans="1:24" x14ac:dyDescent="0.3">
      <c r="B10" s="91"/>
      <c r="C10" s="92"/>
      <c r="D10" s="93"/>
      <c r="E10" s="94"/>
      <c r="G10" s="95"/>
      <c r="H10" s="91"/>
      <c r="I10" s="92"/>
      <c r="J10" s="93"/>
      <c r="K10" s="94"/>
      <c r="M10" s="95"/>
      <c r="N10" s="91"/>
      <c r="O10" s="92"/>
      <c r="P10" s="93"/>
      <c r="Q10" s="94"/>
      <c r="X10" s="7">
        <v>5</v>
      </c>
    </row>
    <row r="11" spans="1:24" ht="14.4" thickBot="1" x14ac:dyDescent="0.35">
      <c r="B11" s="99"/>
      <c r="C11" s="100"/>
      <c r="D11" s="101"/>
      <c r="E11" s="102"/>
      <c r="G11" s="95"/>
      <c r="H11" s="99"/>
      <c r="I11" s="100"/>
      <c r="J11" s="101"/>
      <c r="K11" s="102"/>
      <c r="M11" s="95"/>
      <c r="N11" s="99"/>
      <c r="O11" s="100"/>
      <c r="P11" s="101"/>
      <c r="Q11" s="102"/>
      <c r="X11" s="7">
        <v>4.5</v>
      </c>
    </row>
    <row r="12" spans="1:24" ht="14.4" thickBot="1" x14ac:dyDescent="0.35">
      <c r="B12" s="108"/>
      <c r="C12" s="109"/>
      <c r="D12" s="180"/>
      <c r="E12" s="107" t="str">
        <f>IF(ISERROR(AVERAGE(ES2S1)),"",MROUND(AVERAGE(ES2S1),0.5))</f>
        <v/>
      </c>
      <c r="F12" s="7">
        <f>IF(E12&lt;4,(4-E12)*2,0)</f>
        <v>0</v>
      </c>
      <c r="G12" s="95"/>
      <c r="H12" s="108"/>
      <c r="I12" s="109"/>
      <c r="J12" s="180"/>
      <c r="K12" s="107" t="str">
        <f>IF(ISERROR(AVERAGE(ES2S2)),"",MROUND(AVERAGE(ES2S2),0.5))</f>
        <v/>
      </c>
      <c r="L12" s="7">
        <f>IF(K12&lt;4,(4-K12)*2,0)</f>
        <v>0</v>
      </c>
      <c r="M12" s="95"/>
      <c r="N12" s="108"/>
      <c r="O12" s="109"/>
      <c r="P12" s="180"/>
      <c r="Q12" s="107" t="str">
        <f>IF(ISERROR(AVERAGE(ES2S3)),"",MROUND(AVERAGE(ES2S3),0.5))</f>
        <v/>
      </c>
      <c r="R12" s="7">
        <f>IF(Q12&lt;4,(4-Q12)*2,0)</f>
        <v>0</v>
      </c>
      <c r="X12" s="7">
        <v>4</v>
      </c>
    </row>
    <row r="13" spans="1:24" x14ac:dyDescent="0.3">
      <c r="B13" s="111" t="s">
        <v>3</v>
      </c>
      <c r="C13" s="112"/>
      <c r="D13" s="113"/>
      <c r="E13" s="179"/>
      <c r="H13" s="111" t="s">
        <v>3</v>
      </c>
      <c r="I13" s="112"/>
      <c r="J13" s="113"/>
      <c r="K13" s="179"/>
      <c r="N13" s="111" t="s">
        <v>3</v>
      </c>
      <c r="O13" s="112"/>
      <c r="P13" s="113"/>
      <c r="Q13" s="179"/>
      <c r="X13" s="7">
        <v>3.5</v>
      </c>
    </row>
    <row r="14" spans="1:24" x14ac:dyDescent="0.3">
      <c r="B14" s="114"/>
      <c r="C14" s="115"/>
      <c r="D14" s="116"/>
      <c r="E14" s="94"/>
      <c r="G14" s="95"/>
      <c r="H14" s="114"/>
      <c r="I14" s="115"/>
      <c r="J14" s="116"/>
      <c r="K14" s="94"/>
      <c r="M14" s="95"/>
      <c r="N14" s="114"/>
      <c r="O14" s="115"/>
      <c r="P14" s="116"/>
      <c r="Q14" s="94"/>
      <c r="X14" s="7">
        <v>3</v>
      </c>
    </row>
    <row r="15" spans="1:24" ht="14.4" thickBot="1" x14ac:dyDescent="0.35">
      <c r="B15" s="117"/>
      <c r="C15" s="118"/>
      <c r="D15" s="119"/>
      <c r="E15" s="102"/>
      <c r="G15" s="95"/>
      <c r="H15" s="117"/>
      <c r="I15" s="118"/>
      <c r="J15" s="119"/>
      <c r="K15" s="102"/>
      <c r="M15" s="95"/>
      <c r="N15" s="117"/>
      <c r="O15" s="118"/>
      <c r="P15" s="119"/>
      <c r="Q15" s="102"/>
      <c r="X15" s="7">
        <v>2.5</v>
      </c>
    </row>
    <row r="16" spans="1:24" ht="14.4" thickBot="1" x14ac:dyDescent="0.35">
      <c r="B16" s="181"/>
      <c r="C16" s="182"/>
      <c r="D16" s="183"/>
      <c r="E16" s="123" t="str">
        <f>IF(ISERROR(AVERAGE(ICAS1)),"",MROUND(AVERAGE(ICAS1),0.5))</f>
        <v/>
      </c>
      <c r="F16" s="7">
        <f>IF(E16&lt;4,4-E16,0)</f>
        <v>0</v>
      </c>
      <c r="G16" s="95"/>
      <c r="H16" s="181"/>
      <c r="I16" s="182"/>
      <c r="J16" s="183"/>
      <c r="K16" s="123" t="str">
        <f>IF(ISERROR(AVERAGE(ICAS2)),"",MROUND(AVERAGE(ICAS2),0.5))</f>
        <v/>
      </c>
      <c r="L16" s="7">
        <f>IF(K16&lt;4,4-K16,0)</f>
        <v>0</v>
      </c>
      <c r="M16" s="95"/>
      <c r="N16" s="181"/>
      <c r="O16" s="182"/>
      <c r="P16" s="183"/>
      <c r="Q16" s="123" t="str">
        <f>IF(ISERROR(AVERAGE(ICAS3)),"",MROUND(AVERAGE(ICAS3),0.5))</f>
        <v/>
      </c>
      <c r="R16" s="7">
        <f>IF(Q16&lt;4,4-Q16,0)</f>
        <v>0</v>
      </c>
      <c r="X16" s="7">
        <v>2</v>
      </c>
    </row>
    <row r="17" spans="2:24" x14ac:dyDescent="0.3">
      <c r="B17" s="124" t="s">
        <v>4</v>
      </c>
      <c r="C17" s="125"/>
      <c r="D17" s="126"/>
      <c r="E17" s="179"/>
      <c r="H17" s="124" t="s">
        <v>4</v>
      </c>
      <c r="I17" s="125"/>
      <c r="J17" s="126"/>
      <c r="K17" s="179"/>
      <c r="N17" s="124" t="s">
        <v>4</v>
      </c>
      <c r="O17" s="125"/>
      <c r="P17" s="126"/>
      <c r="Q17" s="179"/>
      <c r="X17" s="7">
        <v>1.5</v>
      </c>
    </row>
    <row r="18" spans="2:24" x14ac:dyDescent="0.3">
      <c r="B18" s="127"/>
      <c r="C18" s="128"/>
      <c r="D18" s="129"/>
      <c r="E18" s="94"/>
      <c r="G18" s="95"/>
      <c r="H18" s="127"/>
      <c r="I18" s="128"/>
      <c r="J18" s="129"/>
      <c r="K18" s="94"/>
      <c r="M18" s="95"/>
      <c r="N18" s="127"/>
      <c r="O18" s="128"/>
      <c r="P18" s="129"/>
      <c r="Q18" s="94"/>
      <c r="X18" s="7">
        <v>1</v>
      </c>
    </row>
    <row r="19" spans="2:24" ht="14.4" thickBot="1" x14ac:dyDescent="0.35">
      <c r="B19" s="130"/>
      <c r="C19" s="131"/>
      <c r="D19" s="132"/>
      <c r="E19" s="102"/>
      <c r="G19" s="95"/>
      <c r="H19" s="130"/>
      <c r="I19" s="131"/>
      <c r="J19" s="132"/>
      <c r="K19" s="102"/>
      <c r="M19" s="95"/>
      <c r="N19" s="130"/>
      <c r="O19" s="131"/>
      <c r="P19" s="132"/>
      <c r="Q19" s="102"/>
    </row>
    <row r="20" spans="2:24" ht="14.4" thickBot="1" x14ac:dyDescent="0.35">
      <c r="B20" s="184"/>
      <c r="C20" s="185"/>
      <c r="D20" s="186"/>
      <c r="E20" s="136" t="str">
        <f>IF(ISERROR(AVERAGE(FRAS1)),"",MROUND(AVERAGE(FRAS1),0.5))</f>
        <v/>
      </c>
      <c r="F20" s="7">
        <f>IF(E20&lt;4,4-E20,0)</f>
        <v>0</v>
      </c>
      <c r="G20" s="95"/>
      <c r="H20" s="184"/>
      <c r="I20" s="185"/>
      <c r="J20" s="186"/>
      <c r="K20" s="136" t="str">
        <f>IF(ISERROR(AVERAGE(FRAS2)),"",MROUND(AVERAGE(FRAS2),0.5))</f>
        <v/>
      </c>
      <c r="L20" s="7">
        <f>IF(K20&lt;4,4-K20,0)</f>
        <v>0</v>
      </c>
      <c r="M20" s="95"/>
      <c r="N20" s="184"/>
      <c r="O20" s="185"/>
      <c r="P20" s="186"/>
      <c r="Q20" s="136" t="str">
        <f>IF(ISERROR(AVERAGE(FRAS3)),"",MROUND(AVERAGE(FRAS3),0.5))</f>
        <v/>
      </c>
      <c r="R20" s="7">
        <f>IF(Q20&lt;4,4-Q20,0)</f>
        <v>0</v>
      </c>
    </row>
    <row r="21" spans="2:24" x14ac:dyDescent="0.3">
      <c r="B21" s="137" t="s">
        <v>5</v>
      </c>
      <c r="C21" s="138"/>
      <c r="D21" s="139"/>
      <c r="E21" s="179"/>
      <c r="H21" s="137" t="s">
        <v>5</v>
      </c>
      <c r="I21" s="138"/>
      <c r="J21" s="139"/>
      <c r="K21" s="179"/>
      <c r="N21" s="137" t="s">
        <v>5</v>
      </c>
      <c r="O21" s="138"/>
      <c r="P21" s="139"/>
      <c r="Q21" s="179"/>
    </row>
    <row r="22" spans="2:24" x14ac:dyDescent="0.3">
      <c r="B22" s="140"/>
      <c r="C22" s="141"/>
      <c r="D22" s="142"/>
      <c r="E22" s="94"/>
      <c r="G22" s="95"/>
      <c r="H22" s="140"/>
      <c r="I22" s="141"/>
      <c r="J22" s="142"/>
      <c r="K22" s="94"/>
      <c r="M22" s="95"/>
      <c r="N22" s="140"/>
      <c r="O22" s="141"/>
      <c r="P22" s="142"/>
      <c r="Q22" s="94"/>
    </row>
    <row r="23" spans="2:24" ht="14.4" thickBot="1" x14ac:dyDescent="0.35">
      <c r="B23" s="143"/>
      <c r="C23" s="144"/>
      <c r="D23" s="145"/>
      <c r="E23" s="102"/>
      <c r="G23" s="95"/>
      <c r="H23" s="143"/>
      <c r="I23" s="144"/>
      <c r="J23" s="145"/>
      <c r="K23" s="102"/>
      <c r="M23" s="95"/>
      <c r="N23" s="143"/>
      <c r="O23" s="144"/>
      <c r="P23" s="145"/>
      <c r="Q23" s="102"/>
    </row>
    <row r="24" spans="2:24" ht="14.4" thickBot="1" x14ac:dyDescent="0.35">
      <c r="B24" s="187"/>
      <c r="C24" s="188"/>
      <c r="D24" s="189"/>
      <c r="E24" s="149" t="str">
        <f>IF(ISERROR(AVERAGE(ALLS1)),"",MROUND(AVERAGE(ALLS1),0.5))</f>
        <v/>
      </c>
      <c r="F24" s="7">
        <f>IF(E24&lt;4,4-E24,0)</f>
        <v>0</v>
      </c>
      <c r="G24" s="95"/>
      <c r="H24" s="187"/>
      <c r="I24" s="188"/>
      <c r="J24" s="189"/>
      <c r="K24" s="149" t="str">
        <f>IF(ISERROR(AVERAGE(ALLS2)),"",MROUND(AVERAGE(ALLS2),0.5))</f>
        <v/>
      </c>
      <c r="L24" s="7">
        <f>IF(K24&lt;4,4-K24,0)</f>
        <v>0</v>
      </c>
      <c r="M24" s="95"/>
      <c r="N24" s="187"/>
      <c r="O24" s="188"/>
      <c r="P24" s="189"/>
      <c r="Q24" s="149" t="str">
        <f>IF(ISERROR(AVERAGE(ALLS3)),"",MROUND(AVERAGE(ALLS3),0.5))</f>
        <v/>
      </c>
      <c r="R24" s="7">
        <f>IF(Q24&lt;4,4-Q24,0)</f>
        <v>0</v>
      </c>
    </row>
    <row r="25" spans="2:24" x14ac:dyDescent="0.3">
      <c r="B25" s="150" t="s">
        <v>6</v>
      </c>
      <c r="C25" s="151"/>
      <c r="D25" s="152"/>
      <c r="E25" s="179"/>
      <c r="H25" s="150" t="s">
        <v>6</v>
      </c>
      <c r="I25" s="151"/>
      <c r="J25" s="152"/>
      <c r="K25" s="179"/>
      <c r="N25" s="150" t="s">
        <v>6</v>
      </c>
      <c r="O25" s="151"/>
      <c r="P25" s="152"/>
      <c r="Q25" s="179"/>
    </row>
    <row r="26" spans="2:24" x14ac:dyDescent="0.3">
      <c r="B26" s="153"/>
      <c r="C26" s="154"/>
      <c r="D26" s="155"/>
      <c r="E26" s="94"/>
      <c r="G26" s="95"/>
      <c r="H26" s="153"/>
      <c r="I26" s="154"/>
      <c r="J26" s="155"/>
      <c r="K26" s="94"/>
      <c r="M26" s="95"/>
      <c r="N26" s="153"/>
      <c r="O26" s="154"/>
      <c r="P26" s="155"/>
      <c r="Q26" s="94"/>
    </row>
    <row r="27" spans="2:24" ht="14.4" thickBot="1" x14ac:dyDescent="0.35">
      <c r="B27" s="156"/>
      <c r="C27" s="157"/>
      <c r="D27" s="158"/>
      <c r="E27" s="102"/>
      <c r="G27" s="95"/>
      <c r="H27" s="156"/>
      <c r="I27" s="157"/>
      <c r="J27" s="158"/>
      <c r="K27" s="102"/>
      <c r="M27" s="95"/>
      <c r="N27" s="156"/>
      <c r="O27" s="157"/>
      <c r="P27" s="158"/>
      <c r="Q27" s="102"/>
    </row>
    <row r="28" spans="2:24" ht="14.4" thickBot="1" x14ac:dyDescent="0.35">
      <c r="B28" s="159"/>
      <c r="C28" s="160"/>
      <c r="D28" s="161"/>
      <c r="E28" s="162" t="str">
        <f>IF(ISERROR(AVERAGE(ANGS1)),"",MROUND(AVERAGE(ANGS1),0.5))</f>
        <v/>
      </c>
      <c r="F28" s="7">
        <f>IF(E28&lt;4,4-E28,0)</f>
        <v>0</v>
      </c>
      <c r="G28" s="95"/>
      <c r="H28" s="159"/>
      <c r="I28" s="160"/>
      <c r="J28" s="161"/>
      <c r="K28" s="162" t="str">
        <f>IF(ISERROR(AVERAGE(ANGS2)),"",MROUND(AVERAGE(ANGS2),0.5))</f>
        <v/>
      </c>
      <c r="L28" s="7">
        <f>IF(K28&lt;4,4-K28,0)</f>
        <v>0</v>
      </c>
      <c r="M28" s="95"/>
      <c r="N28" s="159"/>
      <c r="O28" s="160"/>
      <c r="P28" s="161"/>
      <c r="Q28" s="162" t="str">
        <f>IF(ISERROR(AVERAGE(ANGS3)),"",MROUND(AVERAGE(ANGS3),0.5))</f>
        <v/>
      </c>
      <c r="R28" s="7">
        <f>IF(Q28&lt;4,4-Q28,0)</f>
        <v>0</v>
      </c>
    </row>
    <row r="29" spans="2:24" ht="14.4" thickBot="1" x14ac:dyDescent="0.35"/>
    <row r="30" spans="2:24" ht="14.4" thickBot="1" x14ac:dyDescent="0.35">
      <c r="B30" s="214" t="s">
        <v>8</v>
      </c>
      <c r="C30" s="215"/>
      <c r="D30" s="215"/>
      <c r="E30" s="216"/>
      <c r="H30" s="214" t="s">
        <v>10</v>
      </c>
      <c r="I30" s="215"/>
      <c r="J30" s="215"/>
      <c r="K30" s="216"/>
      <c r="N30" s="214" t="s">
        <v>11</v>
      </c>
      <c r="O30" s="215"/>
      <c r="P30" s="215"/>
      <c r="Q30" s="216"/>
    </row>
    <row r="31" spans="2:24" ht="14.4" thickBot="1" x14ac:dyDescent="0.35">
      <c r="B31" s="194"/>
      <c r="C31" s="194"/>
      <c r="D31" s="194"/>
      <c r="E31" s="194"/>
      <c r="H31" s="194"/>
      <c r="I31" s="194"/>
      <c r="J31" s="194"/>
      <c r="K31" s="194"/>
      <c r="N31" s="194"/>
      <c r="O31" s="194"/>
      <c r="P31" s="194"/>
      <c r="Q31" s="194"/>
    </row>
    <row r="32" spans="2:24" ht="16.2" thickBot="1" x14ac:dyDescent="0.35">
      <c r="B32" s="222" t="s">
        <v>49</v>
      </c>
      <c r="C32" s="222"/>
      <c r="D32" s="222"/>
      <c r="E32" s="212" t="str">
        <f>IF(ISERROR(AVERAGE(E12,E12,E16,E20,E24,E28)),"",ROUND(AVERAGE(E12,E12,E16,E20,E24,E28),1))</f>
        <v/>
      </c>
      <c r="G32" s="10" t="str">
        <f>IF(OR(E32=0,E32=""),"P",IF(E32&lt;4,"O","P"))</f>
        <v>P</v>
      </c>
      <c r="H32" s="222" t="s">
        <v>49</v>
      </c>
      <c r="I32" s="222"/>
      <c r="J32" s="222"/>
      <c r="K32" s="212" t="str">
        <f>IF(ISERROR(AVERAGE(K12,K12,K16,K20,K24,K28)),"",ROUND(AVERAGE(K12,K12,K16,K20,K24,K28),1))</f>
        <v/>
      </c>
      <c r="M32" s="10" t="str">
        <f>IF(OR(K32=0,K32=""),"P",IF(K32&lt;4,"O","P"))</f>
        <v>P</v>
      </c>
      <c r="N32" s="222" t="s">
        <v>49</v>
      </c>
      <c r="O32" s="222"/>
      <c r="P32" s="222"/>
      <c r="Q32" s="212" t="str">
        <f>IF(ISERROR(AVERAGE(Q12,Q12,Q16,Q20,Q24,Q28)),"",ROUND(AVERAGE(Q12,Q12,Q16,Q20,Q24,Q28),1))</f>
        <v/>
      </c>
      <c r="S32" s="10" t="str">
        <f>IF(OR(Q32=0,Q32=""),"P",IF(Q32&lt;4,"O","P"))</f>
        <v>P</v>
      </c>
    </row>
    <row r="33" spans="2:19" ht="16.2" thickBot="1" x14ac:dyDescent="0.35">
      <c r="B33" s="222" t="s">
        <v>50</v>
      </c>
      <c r="C33" s="222"/>
      <c r="D33" s="222"/>
      <c r="E33" s="212">
        <f>SUM(F12,F16,F20,F24,F28)</f>
        <v>0</v>
      </c>
      <c r="G33" s="10" t="str">
        <f>IF(OR(E33=0,E33=""),"P",IF(E33&gt;1,"O","P"))</f>
        <v>P</v>
      </c>
      <c r="H33" s="222" t="s">
        <v>50</v>
      </c>
      <c r="I33" s="222"/>
      <c r="J33" s="222"/>
      <c r="K33" s="212">
        <f>SUM(L12,L16,L20,L24,L28)</f>
        <v>0</v>
      </c>
      <c r="M33" s="10" t="str">
        <f>IF(OR(K33=0,K33=""),"P",IF(K33&gt;1,"O","P"))</f>
        <v>P</v>
      </c>
      <c r="N33" s="222" t="s">
        <v>50</v>
      </c>
      <c r="O33" s="222"/>
      <c r="P33" s="222"/>
      <c r="Q33" s="212">
        <f>SUM(R12,R16,R20,R24,R28)</f>
        <v>0</v>
      </c>
      <c r="S33" s="10" t="str">
        <f>IF(OR(Q33=0,Q33=""),"P",IF(Q33&gt;1,"O","P"))</f>
        <v>P</v>
      </c>
    </row>
    <row r="34" spans="2:19" ht="14.4" thickBot="1" x14ac:dyDescent="0.35">
      <c r="B34" s="194"/>
      <c r="C34" s="194"/>
      <c r="D34" s="194"/>
      <c r="E34" s="223"/>
      <c r="H34" s="194"/>
      <c r="I34" s="194"/>
      <c r="J34" s="194"/>
      <c r="K34" s="223"/>
      <c r="N34" s="194"/>
      <c r="O34" s="194"/>
      <c r="P34" s="194"/>
      <c r="Q34" s="223"/>
    </row>
    <row r="35" spans="2:19" ht="14.4" thickBot="1" x14ac:dyDescent="0.35">
      <c r="B35" s="222" t="s">
        <v>9</v>
      </c>
      <c r="C35" s="222"/>
      <c r="D35" s="224"/>
      <c r="E35" s="217" t="str">
        <f>IF(OR(E32&lt;4,E33&gt;1),"échec","réussi")</f>
        <v>réussi</v>
      </c>
      <c r="H35" s="222" t="s">
        <v>9</v>
      </c>
      <c r="I35" s="222"/>
      <c r="J35" s="224"/>
      <c r="K35" s="217" t="str">
        <f>IF(OR(K32&lt;4,K33&gt;1),"échec","réussi")</f>
        <v>réussi</v>
      </c>
      <c r="N35" s="222" t="s">
        <v>9</v>
      </c>
      <c r="O35" s="222"/>
      <c r="P35" s="224"/>
      <c r="Q35" s="217" t="str">
        <f>IF(OR(Q32&lt;4,Q33&gt;1),"échec","réussi")</f>
        <v>réussi</v>
      </c>
    </row>
    <row r="36" spans="2:19" ht="14.4" thickBot="1" x14ac:dyDescent="0.35"/>
    <row r="37" spans="2:19" ht="15.6" thickBot="1" x14ac:dyDescent="0.35">
      <c r="B37" s="177" t="s">
        <v>51</v>
      </c>
      <c r="O37" s="163" t="s">
        <v>15</v>
      </c>
      <c r="P37" s="164"/>
      <c r="Q37" s="165"/>
    </row>
    <row r="38" spans="2:19" ht="15.6" thickBot="1" x14ac:dyDescent="0.35">
      <c r="B38" s="177" t="s">
        <v>52</v>
      </c>
      <c r="O38" s="169"/>
      <c r="P38" s="170"/>
      <c r="Q38" s="171"/>
    </row>
    <row r="39" spans="2:19" x14ac:dyDescent="0.3">
      <c r="O39" s="174" t="s">
        <v>16</v>
      </c>
      <c r="P39" s="173"/>
      <c r="Q39" s="173"/>
    </row>
    <row r="42" spans="2:19" ht="75.75" customHeight="1" x14ac:dyDescent="1.65">
      <c r="B42" s="81" t="s">
        <v>43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</row>
  </sheetData>
  <sheetProtection sheet="1" objects="1" scenarios="1" selectLockedCells="1"/>
  <mergeCells count="35">
    <mergeCell ref="N17:P17"/>
    <mergeCell ref="O39:Q39"/>
    <mergeCell ref="B2:Q2"/>
    <mergeCell ref="B4:Q4"/>
    <mergeCell ref="B35:D35"/>
    <mergeCell ref="H35:J35"/>
    <mergeCell ref="N35:P35"/>
    <mergeCell ref="O37:Q37"/>
    <mergeCell ref="B8:D8"/>
    <mergeCell ref="H8:J8"/>
    <mergeCell ref="N8:P8"/>
    <mergeCell ref="N13:P13"/>
    <mergeCell ref="B33:D33"/>
    <mergeCell ref="B30:E30"/>
    <mergeCell ref="H30:K30"/>
    <mergeCell ref="H25:J25"/>
    <mergeCell ref="N25:P25"/>
    <mergeCell ref="N21:P21"/>
    <mergeCell ref="H32:J32"/>
    <mergeCell ref="B42:Q42"/>
    <mergeCell ref="B9:D9"/>
    <mergeCell ref="B13:D13"/>
    <mergeCell ref="B17:D17"/>
    <mergeCell ref="B21:D21"/>
    <mergeCell ref="H33:J33"/>
    <mergeCell ref="B32:D32"/>
    <mergeCell ref="N30:Q30"/>
    <mergeCell ref="N32:P32"/>
    <mergeCell ref="N33:P33"/>
    <mergeCell ref="H17:J17"/>
    <mergeCell ref="H21:J21"/>
    <mergeCell ref="B25:D25"/>
    <mergeCell ref="H13:J13"/>
    <mergeCell ref="N9:P9"/>
    <mergeCell ref="H9:J9"/>
  </mergeCells>
  <phoneticPr fontId="1" type="noConversion"/>
  <conditionalFormatting sqref="E35 K35 Q35">
    <cfRule type="cellIs" dxfId="7" priority="1" stopIfTrue="1" operator="equal">
      <formula>"échec"</formula>
    </cfRule>
    <cfRule type="cellIs" dxfId="6" priority="2" stopIfTrue="1" operator="equal">
      <formula>"réussi"</formula>
    </cfRule>
  </conditionalFormatting>
  <conditionalFormatting sqref="E32 K32 Q32">
    <cfRule type="cellIs" dxfId="5" priority="3" stopIfTrue="1" operator="lessThan">
      <formula>4</formula>
    </cfRule>
  </conditionalFormatting>
  <conditionalFormatting sqref="E33 K33 Q33">
    <cfRule type="cellIs" dxfId="4" priority="4" stopIfTrue="1" operator="greaterThan">
      <formula>1</formula>
    </cfRule>
  </conditionalFormatting>
  <conditionalFormatting sqref="G32:G33 M32:M33 S32:S33">
    <cfRule type="cellIs" dxfId="3" priority="5" stopIfTrue="1" operator="equal">
      <formula>"O"</formula>
    </cfRule>
    <cfRule type="cellIs" dxfId="2" priority="6" stopIfTrue="1" operator="equal">
      <formula>"P"</formula>
    </cfRule>
  </conditionalFormatting>
  <dataValidations count="2">
    <dataValidation type="list" allowBlank="1" showErrorMessage="1" errorTitle="Erreur" error="Seule des notes au demi point de 1 à 6 peuvent être saisies dans les cellules de notes" sqref="P38:Q38 B10:D12 H10:J12 N10:P12 N14:P16 H14:J16 B14:D16 B18:D20 B22:D24 B26:D28 H18:J20 H22:J24 H26:J28 N26:P28 N22:P24 N18:P20">
      <formula1>$X$8:$X$18</formula1>
    </dataValidation>
    <dataValidation allowBlank="1" showErrorMessage="1" errorTitle="Erreur" error="Seule des notes au demi point de 1 à 6 peuvent être saisies dans les cellules de notes" sqref="O38"/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7"/>
  <sheetViews>
    <sheetView showGridLines="0" showZeros="0" zoomScale="115" zoomScaleNormal="115" workbookViewId="0">
      <selection activeCell="D15" sqref="D15"/>
    </sheetView>
  </sheetViews>
  <sheetFormatPr baseColWidth="10" defaultColWidth="6" defaultRowHeight="13.8" x14ac:dyDescent="0.3"/>
  <cols>
    <col min="1" max="1" width="3.109375" style="7" customWidth="1"/>
    <col min="2" max="5" width="6" style="7" customWidth="1"/>
    <col min="6" max="6" width="6" style="7" hidden="1" customWidth="1"/>
    <col min="7" max="11" width="6" style="7" customWidth="1"/>
    <col min="12" max="12" width="6" style="7" hidden="1" customWidth="1"/>
    <col min="13" max="17" width="6" style="7" customWidth="1"/>
    <col min="18" max="18" width="6" style="7" hidden="1" customWidth="1"/>
    <col min="19" max="23" width="6" style="7" customWidth="1"/>
    <col min="24" max="24" width="6" style="7" hidden="1" customWidth="1"/>
    <col min="25" max="16384" width="6" style="7"/>
  </cols>
  <sheetData>
    <row r="1" spans="1:24" s="5" customFormat="1" ht="25.2" customHeight="1" x14ac:dyDescent="0.25">
      <c r="A1" s="1"/>
      <c r="B1" s="2" t="s">
        <v>46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24" x14ac:dyDescent="0.3">
      <c r="A2" s="6"/>
    </row>
    <row r="3" spans="1:24" ht="15.6" x14ac:dyDescent="0.3">
      <c r="B3" s="193" t="str">
        <f>Semestres123!B4</f>
        <v>Nom, prénom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24" ht="12.75" customHeight="1" x14ac:dyDescent="0.3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24" x14ac:dyDescent="0.3">
      <c r="B5" s="84" t="s">
        <v>18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</row>
    <row r="6" spans="1:24" ht="14.4" thickBot="1" x14ac:dyDescent="0.35">
      <c r="N6" s="221"/>
    </row>
    <row r="7" spans="1:24" ht="14.4" thickBot="1" x14ac:dyDescent="0.35">
      <c r="B7" s="218" t="s">
        <v>12</v>
      </c>
      <c r="C7" s="219"/>
      <c r="D7" s="220"/>
      <c r="E7" s="217" t="s">
        <v>7</v>
      </c>
      <c r="H7" s="218" t="s">
        <v>13</v>
      </c>
      <c r="I7" s="219"/>
      <c r="J7" s="219"/>
      <c r="K7" s="217" t="s">
        <v>7</v>
      </c>
      <c r="N7" s="218" t="s">
        <v>14</v>
      </c>
      <c r="O7" s="219"/>
      <c r="P7" s="220"/>
      <c r="Q7" s="217" t="s">
        <v>7</v>
      </c>
      <c r="X7" s="7">
        <v>6</v>
      </c>
    </row>
    <row r="8" spans="1:24" ht="14.4" thickBot="1" x14ac:dyDescent="0.35">
      <c r="B8" s="85" t="s">
        <v>25</v>
      </c>
      <c r="C8" s="86"/>
      <c r="D8" s="87"/>
      <c r="E8" s="14"/>
      <c r="H8" s="88" t="s">
        <v>25</v>
      </c>
      <c r="I8" s="89"/>
      <c r="J8" s="90"/>
      <c r="K8" s="14"/>
      <c r="N8" s="88" t="s">
        <v>25</v>
      </c>
      <c r="O8" s="89"/>
      <c r="P8" s="90"/>
      <c r="Q8" s="14"/>
      <c r="X8" s="7">
        <v>5.5</v>
      </c>
    </row>
    <row r="9" spans="1:24" x14ac:dyDescent="0.3">
      <c r="B9" s="91"/>
      <c r="C9" s="92"/>
      <c r="D9" s="93"/>
      <c r="E9" s="94"/>
      <c r="G9" s="95"/>
      <c r="H9" s="96"/>
      <c r="I9" s="97"/>
      <c r="J9" s="98"/>
      <c r="K9" s="94"/>
      <c r="M9" s="95"/>
      <c r="N9" s="96"/>
      <c r="O9" s="97"/>
      <c r="P9" s="98"/>
      <c r="Q9" s="94"/>
      <c r="X9" s="7">
        <v>5</v>
      </c>
    </row>
    <row r="10" spans="1:24" ht="14.4" thickBot="1" x14ac:dyDescent="0.35">
      <c r="B10" s="99"/>
      <c r="C10" s="100"/>
      <c r="D10" s="101"/>
      <c r="E10" s="102"/>
      <c r="G10" s="95"/>
      <c r="H10" s="99"/>
      <c r="I10" s="100"/>
      <c r="J10" s="103"/>
      <c r="K10" s="102"/>
      <c r="M10" s="95"/>
      <c r="N10" s="99"/>
      <c r="O10" s="100"/>
      <c r="P10" s="103"/>
      <c r="Q10" s="102"/>
      <c r="X10" s="7">
        <v>4.5</v>
      </c>
    </row>
    <row r="11" spans="1:24" ht="14.4" thickBot="1" x14ac:dyDescent="0.35">
      <c r="B11" s="104"/>
      <c r="C11" s="105"/>
      <c r="D11" s="106"/>
      <c r="E11" s="107" t="str">
        <f>IF(ISERROR(AVERAGE(ES2S4)),"",MROUND(AVERAGE(ES2S4),0.5))</f>
        <v/>
      </c>
      <c r="F11" s="7">
        <f>IF(E11&lt;4,(4-E11)*2,0)</f>
        <v>0</v>
      </c>
      <c r="G11" s="95"/>
      <c r="H11" s="108"/>
      <c r="I11" s="109"/>
      <c r="J11" s="110"/>
      <c r="K11" s="107" t="str">
        <f>IF(ISERROR(AVERAGE(ES2S5)),"",MROUND(AVERAGE(ES2S5),0.5))</f>
        <v/>
      </c>
      <c r="L11" s="7">
        <f>IF(K11&lt;4,(4-K11)*2,0)</f>
        <v>0</v>
      </c>
      <c r="M11" s="95"/>
      <c r="N11" s="108"/>
      <c r="O11" s="109"/>
      <c r="P11" s="110"/>
      <c r="Q11" s="107" t="str">
        <f>IF(ISERROR(AVERAGE(ES2S6)),"",MROUND(AVERAGE(ES2S6),0.5))</f>
        <v/>
      </c>
      <c r="R11" s="7">
        <f>IF(Q11&lt;4,(4-Q11)*2,0)</f>
        <v>0</v>
      </c>
      <c r="X11" s="7">
        <v>4</v>
      </c>
    </row>
    <row r="12" spans="1:24" x14ac:dyDescent="0.3">
      <c r="B12" s="111" t="s">
        <v>3</v>
      </c>
      <c r="C12" s="112"/>
      <c r="D12" s="113"/>
      <c r="E12" s="14"/>
      <c r="X12" s="7">
        <v>3.5</v>
      </c>
    </row>
    <row r="13" spans="1:24" x14ac:dyDescent="0.3">
      <c r="B13" s="114"/>
      <c r="C13" s="115"/>
      <c r="D13" s="116"/>
      <c r="E13" s="94"/>
      <c r="G13" s="95"/>
      <c r="X13" s="7">
        <v>3</v>
      </c>
    </row>
    <row r="14" spans="1:24" ht="14.4" thickBot="1" x14ac:dyDescent="0.35">
      <c r="B14" s="117"/>
      <c r="C14" s="118"/>
      <c r="D14" s="119"/>
      <c r="E14" s="102"/>
      <c r="G14" s="95"/>
      <c r="X14" s="7">
        <v>2.5</v>
      </c>
    </row>
    <row r="15" spans="1:24" ht="14.4" thickBot="1" x14ac:dyDescent="0.35">
      <c r="B15" s="120"/>
      <c r="C15" s="121"/>
      <c r="D15" s="122"/>
      <c r="E15" s="123" t="str">
        <f>IF(ISERROR(AVERAGE(ICAS4)),"",MROUND(AVERAGE(ICAS4),0.5))</f>
        <v/>
      </c>
      <c r="F15" s="7">
        <f>IF(E15&lt;4,4-E15,0)</f>
        <v>0</v>
      </c>
      <c r="G15" s="95"/>
      <c r="K15" s="13"/>
      <c r="Q15" s="13"/>
      <c r="R15" s="7">
        <f>IF(Q15&lt;4,4-Q15,0)</f>
        <v>4</v>
      </c>
      <c r="X15" s="7">
        <v>2</v>
      </c>
    </row>
    <row r="16" spans="1:24" x14ac:dyDescent="0.3">
      <c r="B16" s="124" t="s">
        <v>4</v>
      </c>
      <c r="C16" s="125"/>
      <c r="D16" s="126"/>
      <c r="E16" s="14"/>
      <c r="H16" s="124" t="s">
        <v>4</v>
      </c>
      <c r="I16" s="125"/>
      <c r="J16" s="126"/>
      <c r="K16" s="13"/>
      <c r="N16" s="124" t="s">
        <v>4</v>
      </c>
      <c r="O16" s="125"/>
      <c r="P16" s="126"/>
      <c r="Q16" s="13"/>
      <c r="X16" s="7">
        <v>1.5</v>
      </c>
    </row>
    <row r="17" spans="2:24" x14ac:dyDescent="0.3">
      <c r="B17" s="127"/>
      <c r="C17" s="128"/>
      <c r="D17" s="129"/>
      <c r="E17" s="94"/>
      <c r="G17" s="95"/>
      <c r="H17" s="127"/>
      <c r="I17" s="128"/>
      <c r="J17" s="129"/>
      <c r="K17" s="94"/>
      <c r="M17" s="95"/>
      <c r="N17" s="127"/>
      <c r="O17" s="128"/>
      <c r="P17" s="129"/>
      <c r="Q17" s="94"/>
      <c r="X17" s="7">
        <v>1</v>
      </c>
    </row>
    <row r="18" spans="2:24" ht="14.4" thickBot="1" x14ac:dyDescent="0.35">
      <c r="B18" s="130"/>
      <c r="C18" s="131"/>
      <c r="D18" s="132"/>
      <c r="E18" s="102"/>
      <c r="G18" s="95"/>
      <c r="H18" s="130"/>
      <c r="I18" s="131"/>
      <c r="J18" s="132"/>
      <c r="K18" s="102"/>
      <c r="M18" s="95"/>
      <c r="N18" s="130"/>
      <c r="O18" s="131"/>
      <c r="P18" s="132"/>
      <c r="Q18" s="102"/>
    </row>
    <row r="19" spans="2:24" ht="14.4" thickBot="1" x14ac:dyDescent="0.35">
      <c r="B19" s="133"/>
      <c r="C19" s="134"/>
      <c r="D19" s="135"/>
      <c r="E19" s="136" t="str">
        <f>IF(ISERROR(AVERAGE(FRAS4)),"",MROUND(AVERAGE(FRAS4),0.5))</f>
        <v/>
      </c>
      <c r="F19" s="7">
        <f>IF(E19&lt;4,4-E19,0)</f>
        <v>0</v>
      </c>
      <c r="G19" s="95"/>
      <c r="H19" s="133"/>
      <c r="I19" s="134"/>
      <c r="J19" s="135"/>
      <c r="K19" s="136" t="str">
        <f>IF(ISERROR(AVERAGE(FRAS5)),"",MROUND(AVERAGE(FRAS5),0.5))</f>
        <v/>
      </c>
      <c r="L19" s="7">
        <f>IF(K19&lt;4,4-K19,0)</f>
        <v>0</v>
      </c>
      <c r="M19" s="95"/>
      <c r="N19" s="133"/>
      <c r="O19" s="134"/>
      <c r="P19" s="135"/>
      <c r="Q19" s="136" t="str">
        <f>IF(ISERROR(AVERAGE(FRAS6)),"",MROUND(AVERAGE(FRAS6),0.5))</f>
        <v/>
      </c>
      <c r="R19" s="7">
        <f>IF(Q19&lt;4,4-Q19,0)</f>
        <v>0</v>
      </c>
    </row>
    <row r="20" spans="2:24" x14ac:dyDescent="0.3">
      <c r="B20" s="137" t="s">
        <v>5</v>
      </c>
      <c r="C20" s="138"/>
      <c r="D20" s="139"/>
      <c r="E20" s="14"/>
      <c r="H20" s="137" t="s">
        <v>5</v>
      </c>
      <c r="I20" s="138"/>
      <c r="J20" s="139"/>
      <c r="K20" s="14"/>
      <c r="N20" s="137" t="s">
        <v>5</v>
      </c>
      <c r="O20" s="138"/>
      <c r="P20" s="139"/>
      <c r="Q20" s="14"/>
    </row>
    <row r="21" spans="2:24" x14ac:dyDescent="0.3">
      <c r="B21" s="140"/>
      <c r="C21" s="141"/>
      <c r="D21" s="142"/>
      <c r="E21" s="94"/>
      <c r="G21" s="95"/>
      <c r="H21" s="140"/>
      <c r="I21" s="141"/>
      <c r="J21" s="142"/>
      <c r="K21" s="94"/>
      <c r="M21" s="95"/>
      <c r="N21" s="140"/>
      <c r="O21" s="141"/>
      <c r="P21" s="142"/>
      <c r="Q21" s="94"/>
    </row>
    <row r="22" spans="2:24" ht="14.4" thickBot="1" x14ac:dyDescent="0.35">
      <c r="B22" s="143"/>
      <c r="C22" s="144"/>
      <c r="D22" s="145"/>
      <c r="E22" s="102"/>
      <c r="G22" s="95"/>
      <c r="H22" s="143"/>
      <c r="I22" s="144"/>
      <c r="J22" s="145"/>
      <c r="K22" s="102"/>
      <c r="M22" s="95"/>
      <c r="N22" s="143"/>
      <c r="O22" s="144"/>
      <c r="P22" s="145"/>
      <c r="Q22" s="102"/>
    </row>
    <row r="23" spans="2:24" ht="14.4" thickBot="1" x14ac:dyDescent="0.35">
      <c r="B23" s="146"/>
      <c r="C23" s="147"/>
      <c r="D23" s="148"/>
      <c r="E23" s="149" t="str">
        <f>IF(ISERROR(AVERAGE(ALLS4)),"",MROUND(AVERAGE(ALLS4),0.5))</f>
        <v/>
      </c>
      <c r="F23" s="7">
        <f>IF(E23&lt;4,4-E23,0)</f>
        <v>0</v>
      </c>
      <c r="G23" s="95"/>
      <c r="H23" s="146"/>
      <c r="I23" s="147"/>
      <c r="J23" s="148"/>
      <c r="K23" s="149" t="str">
        <f>IF(ISERROR(AVERAGE(ALLS5)),"",MROUND(AVERAGE(ALLS5),0.5))</f>
        <v/>
      </c>
      <c r="L23" s="7">
        <f>IF(K23&lt;4,4-K23,0)</f>
        <v>0</v>
      </c>
      <c r="M23" s="95"/>
      <c r="N23" s="146"/>
      <c r="O23" s="147"/>
      <c r="P23" s="148"/>
      <c r="Q23" s="149" t="str">
        <f>IF(ISERROR(AVERAGE(ALLS6)),"",MROUND(AVERAGE(ALLS6),0.5))</f>
        <v/>
      </c>
      <c r="R23" s="7">
        <f>IF(Q23&lt;4,4-Q23,0)</f>
        <v>0</v>
      </c>
    </row>
    <row r="24" spans="2:24" x14ac:dyDescent="0.3">
      <c r="B24" s="150" t="s">
        <v>6</v>
      </c>
      <c r="C24" s="151"/>
      <c r="D24" s="152"/>
      <c r="E24" s="14"/>
      <c r="H24" s="150" t="s">
        <v>6</v>
      </c>
      <c r="I24" s="151"/>
      <c r="J24" s="152"/>
      <c r="K24" s="14"/>
      <c r="N24" s="150" t="s">
        <v>6</v>
      </c>
      <c r="O24" s="151"/>
      <c r="P24" s="152"/>
      <c r="Q24" s="14"/>
    </row>
    <row r="25" spans="2:24" x14ac:dyDescent="0.3">
      <c r="B25" s="153"/>
      <c r="C25" s="154"/>
      <c r="D25" s="155"/>
      <c r="E25" s="94"/>
      <c r="G25" s="95"/>
      <c r="H25" s="153"/>
      <c r="I25" s="154"/>
      <c r="J25" s="155"/>
      <c r="K25" s="94"/>
      <c r="M25" s="95"/>
      <c r="N25" s="153"/>
      <c r="O25" s="154"/>
      <c r="P25" s="155"/>
      <c r="Q25" s="94"/>
    </row>
    <row r="26" spans="2:24" ht="14.4" thickBot="1" x14ac:dyDescent="0.35">
      <c r="B26" s="156"/>
      <c r="C26" s="157"/>
      <c r="D26" s="158"/>
      <c r="E26" s="102"/>
      <c r="G26" s="95"/>
      <c r="H26" s="156"/>
      <c r="I26" s="157"/>
      <c r="J26" s="158"/>
      <c r="K26" s="102"/>
      <c r="M26" s="95"/>
      <c r="N26" s="156"/>
      <c r="O26" s="157"/>
      <c r="P26" s="158"/>
      <c r="Q26" s="102"/>
    </row>
    <row r="27" spans="2:24" ht="14.4" thickBot="1" x14ac:dyDescent="0.35">
      <c r="B27" s="159"/>
      <c r="C27" s="160"/>
      <c r="D27" s="161"/>
      <c r="E27" s="162" t="str">
        <f>IF(ISERROR(AVERAGE(ANGS4)),"",MROUND(AVERAGE(ANGS4),0.5))</f>
        <v/>
      </c>
      <c r="F27" s="7">
        <f>IF(E27&lt;4,4-E27,0)</f>
        <v>0</v>
      </c>
      <c r="G27" s="95"/>
      <c r="H27" s="159"/>
      <c r="I27" s="160"/>
      <c r="J27" s="161"/>
      <c r="K27" s="162" t="str">
        <f>IF(ISERROR(AVERAGE(ANGS5)),"",MROUND(AVERAGE(ANGS5),0.5))</f>
        <v/>
      </c>
      <c r="L27" s="7">
        <f>IF(K27&lt;4,4-K27,0)</f>
        <v>0</v>
      </c>
      <c r="M27" s="95"/>
      <c r="N27" s="159"/>
      <c r="O27" s="160"/>
      <c r="P27" s="161"/>
      <c r="Q27" s="162" t="str">
        <f>IF(ISERROR(AVERAGE(ANGS6)),"",MROUND(AVERAGE(ANGS6),0.5))</f>
        <v/>
      </c>
      <c r="R27" s="7">
        <f>IF(Q27&lt;4,4-Q27,0)</f>
        <v>0</v>
      </c>
    </row>
    <row r="28" spans="2:24" ht="14.4" thickBot="1" x14ac:dyDescent="0.35"/>
    <row r="29" spans="2:24" ht="14.4" thickBot="1" x14ac:dyDescent="0.35">
      <c r="B29" s="163" t="s">
        <v>15</v>
      </c>
      <c r="C29" s="164"/>
      <c r="D29" s="165"/>
      <c r="H29" s="166" t="s">
        <v>17</v>
      </c>
      <c r="I29" s="167"/>
      <c r="J29" s="168"/>
    </row>
    <row r="30" spans="2:24" ht="13.5" customHeight="1" thickBot="1" x14ac:dyDescent="0.35">
      <c r="B30" s="169"/>
      <c r="C30" s="170"/>
      <c r="D30" s="171"/>
      <c r="H30" s="172" t="s">
        <v>16</v>
      </c>
      <c r="I30" s="173"/>
      <c r="J30" s="173"/>
    </row>
    <row r="31" spans="2:24" x14ac:dyDescent="0.3">
      <c r="B31" s="174" t="s">
        <v>16</v>
      </c>
      <c r="C31" s="173"/>
      <c r="D31" s="173"/>
    </row>
    <row r="32" spans="2:24" x14ac:dyDescent="0.3">
      <c r="B32" s="175"/>
      <c r="C32" s="176"/>
      <c r="D32" s="176"/>
    </row>
    <row r="33" spans="2:21" ht="15" x14ac:dyDescent="0.3">
      <c r="B33" s="177"/>
      <c r="U33" s="13"/>
    </row>
    <row r="34" spans="2:21" x14ac:dyDescent="0.3">
      <c r="B34" s="84" t="s">
        <v>18</v>
      </c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</row>
    <row r="37" spans="2:21" ht="87.75" customHeight="1" x14ac:dyDescent="1.65">
      <c r="B37" s="81" t="s">
        <v>43</v>
      </c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</row>
  </sheetData>
  <sheetProtection sheet="1" objects="1" scenarios="1" selectLockedCells="1"/>
  <mergeCells count="25">
    <mergeCell ref="B1:Q1"/>
    <mergeCell ref="B12:D12"/>
    <mergeCell ref="B16:D16"/>
    <mergeCell ref="B37:Q37"/>
    <mergeCell ref="B34:Q34"/>
    <mergeCell ref="N16:P16"/>
    <mergeCell ref="N20:P20"/>
    <mergeCell ref="B24:D24"/>
    <mergeCell ref="H16:J16"/>
    <mergeCell ref="H20:J20"/>
    <mergeCell ref="H24:J24"/>
    <mergeCell ref="B20:D20"/>
    <mergeCell ref="N24:P24"/>
    <mergeCell ref="B29:D29"/>
    <mergeCell ref="B31:D31"/>
    <mergeCell ref="H30:J30"/>
    <mergeCell ref="H29:I29"/>
    <mergeCell ref="N8:P8"/>
    <mergeCell ref="H8:J8"/>
    <mergeCell ref="B8:D8"/>
    <mergeCell ref="B3:Q3"/>
    <mergeCell ref="B7:D7"/>
    <mergeCell ref="H7:J7"/>
    <mergeCell ref="N7:P7"/>
    <mergeCell ref="B5:Q5"/>
  </mergeCells>
  <phoneticPr fontId="1" type="noConversion"/>
  <dataValidations count="3">
    <dataValidation type="list" allowBlank="1" showErrorMessage="1" errorTitle="Erreur" error="Seule des notes au demi point de 1 à 6 peuvent être saisies dans les cellules de notes" sqref="B9:D11 H25:J27 B25:D27 N21:P23 H21:J23 B21:D23 N17:P19 H17:J19 B17:D19 C30:D30 N25:P27 B13:D15 N9:P11 H9:J11">
      <formula1>$X$7:$X$17</formula1>
    </dataValidation>
    <dataValidation type="list" allowBlank="1" showDropDown="1" showErrorMessage="1" errorTitle="Erreur" error="Seule des notes au demi point de 1 à 6 peuvent être saisies dans les cellules de notes" sqref="B30">
      <formula1>$F$40:$F$49</formula1>
    </dataValidation>
    <dataValidation type="list" allowBlank="1" showInputMessage="1" showErrorMessage="1" errorTitle="Erreur" error="Seule des notes au demi point de 1 à 6 peuvent être saisies dans les cellules de notes" sqref="J29">
      <formula1>$X$7:$X$17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V31"/>
  <sheetViews>
    <sheetView showGridLines="0" showZeros="0" tabSelected="1" zoomScale="115" zoomScaleNormal="115" workbookViewId="0">
      <selection activeCell="K8" sqref="K8"/>
    </sheetView>
  </sheetViews>
  <sheetFormatPr baseColWidth="10" defaultRowHeight="13.8" x14ac:dyDescent="0.3"/>
  <cols>
    <col min="1" max="1" width="2.6640625" style="7" customWidth="1"/>
    <col min="2" max="2" width="31.6640625" style="7" customWidth="1"/>
    <col min="3" max="9" width="5.33203125" style="7" customWidth="1"/>
    <col min="10" max="10" width="2.33203125" style="7" customWidth="1"/>
    <col min="11" max="13" width="5.33203125" style="7" customWidth="1"/>
    <col min="14" max="14" width="2.33203125" style="7" customWidth="1"/>
    <col min="15" max="16" width="5.33203125" style="7" customWidth="1"/>
    <col min="17" max="17" width="7" style="7" customWidth="1"/>
    <col min="18" max="18" width="19.88671875" style="7" customWidth="1"/>
    <col min="19" max="23" width="4.33203125" style="7" customWidth="1"/>
    <col min="24" max="24" width="4.33203125" style="7" hidden="1" customWidth="1"/>
    <col min="25" max="28" width="4.33203125" style="7" customWidth="1"/>
    <col min="29" max="16384" width="11.5546875" style="7"/>
  </cols>
  <sheetData>
    <row r="1" spans="1:256" s="5" customFormat="1" ht="25.2" customHeight="1" x14ac:dyDescent="0.25">
      <c r="A1" s="1"/>
      <c r="B1" s="2" t="s">
        <v>46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256" x14ac:dyDescent="0.3">
      <c r="A2" s="6"/>
    </row>
    <row r="3" spans="1:256" ht="15.6" x14ac:dyDescent="0.3">
      <c r="B3" s="193" t="str">
        <f>Semestres123!B4</f>
        <v>Nom, prénom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</row>
    <row r="4" spans="1:256" ht="16.2" thickBot="1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</row>
    <row r="5" spans="1:256" ht="15.75" customHeight="1" thickBot="1" x14ac:dyDescent="0.35">
      <c r="C5" s="195" t="s">
        <v>26</v>
      </c>
      <c r="D5" s="196"/>
      <c r="E5" s="196"/>
      <c r="F5" s="196"/>
      <c r="G5" s="196"/>
      <c r="H5" s="196"/>
      <c r="I5" s="197"/>
      <c r="K5" s="198" t="s">
        <v>28</v>
      </c>
      <c r="L5" s="199"/>
      <c r="M5" s="200"/>
      <c r="O5" s="201" t="s">
        <v>41</v>
      </c>
      <c r="P5" s="202"/>
      <c r="Q5" s="203"/>
    </row>
    <row r="6" spans="1:256" ht="78.75" customHeight="1" thickBot="1" x14ac:dyDescent="0.35">
      <c r="C6" s="204" t="s">
        <v>0</v>
      </c>
      <c r="D6" s="205" t="s">
        <v>1</v>
      </c>
      <c r="E6" s="205" t="s">
        <v>2</v>
      </c>
      <c r="F6" s="205" t="s">
        <v>12</v>
      </c>
      <c r="G6" s="205" t="s">
        <v>13</v>
      </c>
      <c r="H6" s="206" t="s">
        <v>14</v>
      </c>
      <c r="I6" s="207" t="s">
        <v>27</v>
      </c>
      <c r="K6" s="208" t="s">
        <v>29</v>
      </c>
      <c r="L6" s="209" t="s">
        <v>30</v>
      </c>
      <c r="M6" s="207" t="s">
        <v>27</v>
      </c>
      <c r="O6" s="208" t="s">
        <v>31</v>
      </c>
      <c r="P6" s="209" t="s">
        <v>28</v>
      </c>
      <c r="Q6" s="207" t="s">
        <v>32</v>
      </c>
    </row>
    <row r="7" spans="1:256" ht="14.4" thickBot="1" x14ac:dyDescent="0.35">
      <c r="B7" s="11" t="s">
        <v>19</v>
      </c>
      <c r="C7" s="12"/>
      <c r="D7" s="12"/>
      <c r="E7" s="12"/>
      <c r="F7" s="12"/>
      <c r="G7" s="12"/>
      <c r="H7" s="12"/>
      <c r="I7" s="12"/>
      <c r="J7" s="13"/>
      <c r="K7" s="14"/>
      <c r="L7" s="14"/>
      <c r="M7" s="14"/>
      <c r="N7" s="13"/>
      <c r="O7" s="12"/>
      <c r="P7" s="12"/>
      <c r="Q7" s="12"/>
    </row>
    <row r="8" spans="1:256" ht="14.4" thickBot="1" x14ac:dyDescent="0.35">
      <c r="B8" s="15" t="s">
        <v>24</v>
      </c>
      <c r="C8" s="16"/>
      <c r="D8" s="17"/>
      <c r="E8" s="17"/>
      <c r="F8" s="17"/>
      <c r="G8" s="17"/>
      <c r="H8" s="17"/>
      <c r="I8" s="18"/>
      <c r="K8" s="19"/>
      <c r="L8" s="20"/>
      <c r="M8" s="21" t="str">
        <f>IF(OR(K8="",K8=0),"",K8)</f>
        <v/>
      </c>
      <c r="N8" s="22"/>
      <c r="O8" s="23"/>
      <c r="P8" s="24" t="str">
        <f>IF(OR(K8="",K8=0),"",K8)</f>
        <v/>
      </c>
      <c r="Q8" s="210" t="str">
        <f>IF(OR(K8="",K8=0),"",K8)</f>
        <v/>
      </c>
      <c r="R8" s="7" t="s">
        <v>37</v>
      </c>
      <c r="X8" s="7">
        <v>6</v>
      </c>
    </row>
    <row r="9" spans="1:256" x14ac:dyDescent="0.3">
      <c r="B9" s="25" t="s">
        <v>25</v>
      </c>
      <c r="C9" s="26" t="str">
        <f>ES2MOYS1</f>
        <v/>
      </c>
      <c r="D9" s="27" t="str">
        <f>ES2MOYS2</f>
        <v/>
      </c>
      <c r="E9" s="27" t="str">
        <f>ES2MOYS3</f>
        <v/>
      </c>
      <c r="F9" s="27" t="str">
        <f>ES2MOYS4</f>
        <v/>
      </c>
      <c r="G9" s="27" t="str">
        <f>ES2MOYS5</f>
        <v/>
      </c>
      <c r="H9" s="28" t="str">
        <f>ES2MOYS6</f>
        <v/>
      </c>
      <c r="I9" s="29" t="str">
        <f>IF(ISERROR(AVERAGE(C9:H9)),"",MROUND(AVERAGE(C9:H9),0.5))</f>
        <v/>
      </c>
      <c r="J9" s="22"/>
      <c r="K9" s="30"/>
      <c r="L9" s="31"/>
      <c r="M9" s="32"/>
      <c r="N9" s="22"/>
      <c r="O9" s="26" t="str">
        <f t="shared" ref="O9:O14" si="0">I9</f>
        <v/>
      </c>
      <c r="P9" s="33"/>
      <c r="Q9" s="211" t="str">
        <f>IF(OR(I9="",I9=0),"",I9)</f>
        <v/>
      </c>
      <c r="R9" s="7" t="s">
        <v>38</v>
      </c>
      <c r="X9" s="7">
        <v>5.5</v>
      </c>
    </row>
    <row r="10" spans="1:256" x14ac:dyDescent="0.3">
      <c r="B10" s="34" t="s">
        <v>20</v>
      </c>
      <c r="C10" s="35" t="str">
        <f>ICAMOYS1</f>
        <v/>
      </c>
      <c r="D10" s="36" t="str">
        <f>ICAMOYS2</f>
        <v/>
      </c>
      <c r="E10" s="36" t="str">
        <f>ICAMOYS3</f>
        <v/>
      </c>
      <c r="F10" s="36" t="str">
        <f>ICAMOYS4</f>
        <v/>
      </c>
      <c r="G10" s="37"/>
      <c r="H10" s="38"/>
      <c r="I10" s="39" t="str">
        <f>IF(ISERROR(AVERAGE(C10:F10)),"",MROUND(AVERAGE(C10:F10),0.5))</f>
        <v/>
      </c>
      <c r="J10" s="22"/>
      <c r="K10" s="40"/>
      <c r="L10" s="41"/>
      <c r="M10" s="39" t="str">
        <f>IF(OR(K10="",K10=0),"",K10)</f>
        <v/>
      </c>
      <c r="N10" s="22"/>
      <c r="O10" s="35" t="str">
        <f t="shared" si="0"/>
        <v/>
      </c>
      <c r="P10" s="42" t="str">
        <f>M10</f>
        <v/>
      </c>
      <c r="Q10" s="211" t="str">
        <f>IF(ISERROR(AVERAGE(O10:P10)),"",ROUND(AVERAGE(O10:P10),1))</f>
        <v/>
      </c>
      <c r="R10" s="7" t="s">
        <v>39</v>
      </c>
      <c r="X10" s="7">
        <v>5</v>
      </c>
    </row>
    <row r="11" spans="1:256" x14ac:dyDescent="0.3">
      <c r="B11" s="43" t="s">
        <v>21</v>
      </c>
      <c r="C11" s="44" t="str">
        <f>FRAMOYS1</f>
        <v/>
      </c>
      <c r="D11" s="45" t="str">
        <f>FRAMOYS2</f>
        <v/>
      </c>
      <c r="E11" s="45" t="str">
        <f>FRAMOYS3</f>
        <v/>
      </c>
      <c r="F11" s="45" t="str">
        <f>FRAMOYS4</f>
        <v/>
      </c>
      <c r="G11" s="45" t="str">
        <f>FRAMOYS5</f>
        <v/>
      </c>
      <c r="H11" s="46" t="str">
        <f>FRAMOYS6</f>
        <v/>
      </c>
      <c r="I11" s="47" t="str">
        <f>IF(ISERROR(AVERAGE(C11:H11)),"",MROUND(AVERAGE(C11:H11),0.5))</f>
        <v/>
      </c>
      <c r="J11" s="22"/>
      <c r="K11" s="48"/>
      <c r="L11" s="49"/>
      <c r="M11" s="47" t="str">
        <f>IF(COUNTA(K11:L11)=2,MROUND(K11*0.6+L11*0.4,0.5),"")</f>
        <v/>
      </c>
      <c r="N11" s="22"/>
      <c r="O11" s="44" t="str">
        <f t="shared" si="0"/>
        <v/>
      </c>
      <c r="P11" s="50" t="str">
        <f>M11</f>
        <v/>
      </c>
      <c r="Q11" s="211" t="str">
        <f>IF(ISERROR(AVERAGE(O11:P11)),"",ROUND(AVERAGE(O11:P11),1))</f>
        <v/>
      </c>
      <c r="R11" s="7" t="s">
        <v>21</v>
      </c>
      <c r="X11" s="7">
        <v>4.5</v>
      </c>
    </row>
    <row r="12" spans="1:256" x14ac:dyDescent="0.3">
      <c r="B12" s="51" t="s">
        <v>22</v>
      </c>
      <c r="C12" s="52" t="str">
        <f>ALLMOYS1</f>
        <v/>
      </c>
      <c r="D12" s="53" t="str">
        <f>ALLMOYS2</f>
        <v/>
      </c>
      <c r="E12" s="53" t="str">
        <f>ALLMOYS3</f>
        <v/>
      </c>
      <c r="F12" s="53" t="str">
        <f>ALLMOYS4</f>
        <v/>
      </c>
      <c r="G12" s="53" t="str">
        <f>ALLMOYS5</f>
        <v/>
      </c>
      <c r="H12" s="54" t="str">
        <f>ALLMOYS6</f>
        <v/>
      </c>
      <c r="I12" s="55" t="str">
        <f>IF(ISERROR(AVERAGE(C12:H12)),"",MROUND(AVERAGE(C12:H12),0.5))</f>
        <v/>
      </c>
      <c r="J12" s="22"/>
      <c r="K12" s="56"/>
      <c r="L12" s="57"/>
      <c r="M12" s="55" t="str">
        <f>IF(COUNTA(K12:L12)=2,MROUND(K12*0.7+L12*0.3,0.5),"")</f>
        <v/>
      </c>
      <c r="N12" s="22"/>
      <c r="O12" s="52" t="str">
        <f t="shared" si="0"/>
        <v/>
      </c>
      <c r="P12" s="58" t="str">
        <f>M12</f>
        <v/>
      </c>
      <c r="Q12" s="211" t="str">
        <f>IF(ISERROR(AVERAGE(O12:P12)),"",ROUND(AVERAGE(O12:P12),1))</f>
        <v/>
      </c>
      <c r="R12" s="7" t="s">
        <v>22</v>
      </c>
      <c r="X12" s="7">
        <v>4</v>
      </c>
    </row>
    <row r="13" spans="1:256" x14ac:dyDescent="0.3">
      <c r="B13" s="59" t="s">
        <v>23</v>
      </c>
      <c r="C13" s="60" t="str">
        <f>ANGMOYS1</f>
        <v/>
      </c>
      <c r="D13" s="61" t="str">
        <f>ANGMOYS2</f>
        <v/>
      </c>
      <c r="E13" s="61" t="str">
        <f>ANGMOYS3</f>
        <v/>
      </c>
      <c r="F13" s="61" t="str">
        <f>ANGMOYS4</f>
        <v/>
      </c>
      <c r="G13" s="61" t="str">
        <f>ANGMOYS5</f>
        <v/>
      </c>
      <c r="H13" s="62" t="str">
        <f>ANGMOYS6</f>
        <v/>
      </c>
      <c r="I13" s="63" t="str">
        <f>IF(ISERROR(AVERAGE(C13:H13)),"",MROUND(AVERAGE(C13:H13),0.5))</f>
        <v/>
      </c>
      <c r="J13" s="22"/>
      <c r="K13" s="64"/>
      <c r="L13" s="65"/>
      <c r="M13" s="63" t="str">
        <f>IF(COUNTA(K13:L13)=2,MROUND(K13*0.7+L13*0.3,0.5),"")</f>
        <v/>
      </c>
      <c r="N13" s="22"/>
      <c r="O13" s="60" t="str">
        <f t="shared" si="0"/>
        <v/>
      </c>
      <c r="P13" s="66" t="str">
        <f>M13</f>
        <v/>
      </c>
      <c r="Q13" s="211" t="str">
        <f>IF(ISERROR(AVERAGE(O13:P13)),"",ROUND(AVERAGE(O13:P13),1))</f>
        <v/>
      </c>
      <c r="R13" s="7" t="s">
        <v>23</v>
      </c>
      <c r="X13" s="7">
        <v>3.5</v>
      </c>
    </row>
    <row r="14" spans="1:256" ht="14.4" thickBot="1" x14ac:dyDescent="0.35">
      <c r="B14" s="67" t="s">
        <v>15</v>
      </c>
      <c r="C14" s="68" t="str">
        <f>IF(OR(A_R1=0,A_R1=""),"",A_R1&amp;"     ")&amp;IF(OR(A_R2=0,A_R2=""),"",A_R2&amp;"     ")&amp;IF(OR(A_R3=0,A_R3=""),"",A_R3&amp;"     ")&amp;IF(OR(A_R4=0,A_R4=""),"",A_R4&amp;"     ")</f>
        <v/>
      </c>
      <c r="D14" s="69"/>
      <c r="E14" s="69"/>
      <c r="F14" s="69"/>
      <c r="G14" s="69"/>
      <c r="H14" s="69"/>
      <c r="I14" s="70" t="str">
        <f>IF(ISERROR(AVERAGE(A_R1,A_R2,A_R3,A_R4)),"",MROUND(AVERAGE(A_R1,A_R2,A_R3,A_R4),0.5))</f>
        <v/>
      </c>
      <c r="J14" s="22"/>
      <c r="K14" s="71" t="s">
        <v>36</v>
      </c>
      <c r="L14" s="72"/>
      <c r="M14" s="73" t="str">
        <f>IF(ISBLANK(TA),"",TA)</f>
        <v/>
      </c>
      <c r="N14" s="22"/>
      <c r="O14" s="74" t="str">
        <f t="shared" si="0"/>
        <v/>
      </c>
      <c r="P14" s="75" t="str">
        <f>M14</f>
        <v/>
      </c>
      <c r="Q14" s="211" t="str">
        <f>IF(ISERROR(AVERAGE(O14:P14)),"",ROUND(AVERAGE(O14:P14),1))</f>
        <v/>
      </c>
      <c r="R14" s="7" t="s">
        <v>40</v>
      </c>
      <c r="X14" s="7">
        <v>3</v>
      </c>
    </row>
    <row r="15" spans="1:256" ht="16.2" thickBot="1" x14ac:dyDescent="0.35">
      <c r="P15" s="76" t="s">
        <v>34</v>
      </c>
      <c r="Q15" s="212" t="str">
        <f>IF(ISERROR(AVERAGE(Q8:Q14)),"",ROUND(AVERAGE(Q8,Q8:Q14),1))</f>
        <v/>
      </c>
      <c r="R15" s="10" t="str">
        <f>IF(OR(Q15=0,Q15=""),"P",IF(Q15&lt;4,"O","P"))</f>
        <v>P</v>
      </c>
      <c r="X15" s="7">
        <v>2.5</v>
      </c>
    </row>
    <row r="16" spans="1:256" ht="16.2" thickBot="1" x14ac:dyDescent="0.35">
      <c r="P16" s="76" t="s">
        <v>33</v>
      </c>
      <c r="Q16" s="213">
        <f>COUNTIF(Q8:Q14,"&lt;4")</f>
        <v>0</v>
      </c>
      <c r="R16" s="10" t="str">
        <f>IF(OR(Q16=0,Q16=""),"P",IF(Q16&gt;2,"O","P"))</f>
        <v>P</v>
      </c>
      <c r="X16" s="7">
        <v>2</v>
      </c>
    </row>
    <row r="17" spans="2:24" ht="16.8" thickBot="1" x14ac:dyDescent="0.35">
      <c r="P17" s="76" t="s">
        <v>47</v>
      </c>
      <c r="Q17" s="212">
        <f>COUNTIF(Q8:Q14,"&lt;4")*4-SUMIF(Q8:Q14,"&lt;4")+COUNTIF(Q8,"&lt;4")*4-SUMIF(Q8,"&lt;4")</f>
        <v>0</v>
      </c>
      <c r="R17" s="10" t="str">
        <f>IF(OR(Q17=0,Q17=""),"P",IF(Q17&gt;2,"O","P"))</f>
        <v>P</v>
      </c>
      <c r="X17" s="7">
        <v>1.5</v>
      </c>
    </row>
    <row r="18" spans="2:24" ht="16.2" thickBot="1" x14ac:dyDescent="0.35">
      <c r="P18" s="76" t="s">
        <v>35</v>
      </c>
      <c r="Q18" s="212" t="str">
        <f>IF(OR(Q15&lt;4,Q16&gt;2,Q17&gt;2),"Echec","Réussi")</f>
        <v>Réussi</v>
      </c>
      <c r="R18" s="10"/>
      <c r="X18" s="7">
        <v>1</v>
      </c>
    </row>
    <row r="20" spans="2:24" ht="16.2" x14ac:dyDescent="0.3">
      <c r="K20" s="77" t="s">
        <v>48</v>
      </c>
    </row>
    <row r="22" spans="2:24" x14ac:dyDescent="0.3">
      <c r="K22" s="78"/>
      <c r="L22" s="79" t="s">
        <v>42</v>
      </c>
    </row>
    <row r="23" spans="2:24" x14ac:dyDescent="0.3">
      <c r="K23" s="80"/>
      <c r="L23" s="79" t="s">
        <v>44</v>
      </c>
    </row>
    <row r="25" spans="2:24" ht="83.25" customHeight="1" x14ac:dyDescent="1.65">
      <c r="B25" s="81" t="s">
        <v>43</v>
      </c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</row>
    <row r="31" spans="2:24" x14ac:dyDescent="0.3">
      <c r="R31" s="83"/>
    </row>
  </sheetData>
  <sheetProtection sheet="1" objects="1" scenarios="1" selectLockedCells="1"/>
  <mergeCells count="22">
    <mergeCell ref="B1:Q1"/>
    <mergeCell ref="B3:Q3"/>
    <mergeCell ref="HA3:HP3"/>
    <mergeCell ref="AG3:AV3"/>
    <mergeCell ref="AW3:BL3"/>
    <mergeCell ref="BM3:CB3"/>
    <mergeCell ref="CC3:CR3"/>
    <mergeCell ref="CS3:DH3"/>
    <mergeCell ref="DI3:DX3"/>
    <mergeCell ref="HQ3:IF3"/>
    <mergeCell ref="IG3:IV3"/>
    <mergeCell ref="DY3:EN3"/>
    <mergeCell ref="EO3:FD3"/>
    <mergeCell ref="FE3:FT3"/>
    <mergeCell ref="FU3:GJ3"/>
    <mergeCell ref="GK3:GZ3"/>
    <mergeCell ref="B25:Q25"/>
    <mergeCell ref="K14:L14"/>
    <mergeCell ref="C5:I5"/>
    <mergeCell ref="C14:H14"/>
    <mergeCell ref="K5:M5"/>
    <mergeCell ref="O5:Q5"/>
  </mergeCells>
  <phoneticPr fontId="1" type="noConversion"/>
  <conditionalFormatting sqref="R15:R18">
    <cfRule type="cellIs" dxfId="1" priority="1" stopIfTrue="1" operator="equal">
      <formula>"O"</formula>
    </cfRule>
    <cfRule type="cellIs" dxfId="0" priority="2" stopIfTrue="1" operator="equal">
      <formula>"P"</formula>
    </cfRule>
  </conditionalFormatting>
  <dataValidations count="1">
    <dataValidation type="list" allowBlank="1" showErrorMessage="1" errorTitle="Erruer" error="Seules les valeurs prévues par le règlement sont possibles." sqref="K8 K10 K11:L13">
      <formula1>$X$8:$X$18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blackAndWhite="1" r:id="rId1"/>
  <headerFooter alignWithMargins="0"/>
  <ignoredErrors>
    <ignoredError sqref="I10" formula="1"/>
  </ignoredErrors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68</vt:i4>
      </vt:variant>
    </vt:vector>
  </HeadingPairs>
  <TitlesOfParts>
    <vt:vector size="71" baseType="lpstr">
      <vt:lpstr>Semestres123</vt:lpstr>
      <vt:lpstr>Semestres456</vt:lpstr>
      <vt:lpstr>CFC</vt:lpstr>
      <vt:lpstr>A_R1</vt:lpstr>
      <vt:lpstr>A_R2</vt:lpstr>
      <vt:lpstr>A_R3</vt:lpstr>
      <vt:lpstr>A_R4</vt:lpstr>
      <vt:lpstr>ALLMOYS1</vt:lpstr>
      <vt:lpstr>ALLMOYS2</vt:lpstr>
      <vt:lpstr>ALLMOYS3</vt:lpstr>
      <vt:lpstr>ALLMOYS4</vt:lpstr>
      <vt:lpstr>ALLMOYS5</vt:lpstr>
      <vt:lpstr>ALLMOYS6</vt:lpstr>
      <vt:lpstr>ALLS1</vt:lpstr>
      <vt:lpstr>ALLS2</vt:lpstr>
      <vt:lpstr>ALLS3</vt:lpstr>
      <vt:lpstr>ALLS4</vt:lpstr>
      <vt:lpstr>ALLS5</vt:lpstr>
      <vt:lpstr>ALLS6</vt:lpstr>
      <vt:lpstr>ANGMOYS1</vt:lpstr>
      <vt:lpstr>ANGMOYS2</vt:lpstr>
      <vt:lpstr>ANGMOYS3</vt:lpstr>
      <vt:lpstr>ANGMOYS4</vt:lpstr>
      <vt:lpstr>ANGMOYS5</vt:lpstr>
      <vt:lpstr>ANGMOYS6</vt:lpstr>
      <vt:lpstr>ANGS1</vt:lpstr>
      <vt:lpstr>ANGS2</vt:lpstr>
      <vt:lpstr>ANGS3</vt:lpstr>
      <vt:lpstr>ANGS4</vt:lpstr>
      <vt:lpstr>ANGS5</vt:lpstr>
      <vt:lpstr>ANGS6</vt:lpstr>
      <vt:lpstr>ES2MOYS1</vt:lpstr>
      <vt:lpstr>ES2MOYS2</vt:lpstr>
      <vt:lpstr>ES2MOYS3</vt:lpstr>
      <vt:lpstr>ES2MOYS4</vt:lpstr>
      <vt:lpstr>ES2MOYS5</vt:lpstr>
      <vt:lpstr>ES2MOYS6</vt:lpstr>
      <vt:lpstr>ES2S1</vt:lpstr>
      <vt:lpstr>ES2S2</vt:lpstr>
      <vt:lpstr>ES2S3</vt:lpstr>
      <vt:lpstr>ES2S4</vt:lpstr>
      <vt:lpstr>ES2S5</vt:lpstr>
      <vt:lpstr>ES2S6</vt:lpstr>
      <vt:lpstr>FRAMOYS1</vt:lpstr>
      <vt:lpstr>FRAMOYS2</vt:lpstr>
      <vt:lpstr>FRAMOYS3</vt:lpstr>
      <vt:lpstr>FRAMOYS4</vt:lpstr>
      <vt:lpstr>FRAMOYS5</vt:lpstr>
      <vt:lpstr>FRAMOYS6</vt:lpstr>
      <vt:lpstr>FRAS1</vt:lpstr>
      <vt:lpstr>FRAS2</vt:lpstr>
      <vt:lpstr>FRAS3</vt:lpstr>
      <vt:lpstr>FRAS4</vt:lpstr>
      <vt:lpstr>FRAS5</vt:lpstr>
      <vt:lpstr>FRAS6</vt:lpstr>
      <vt:lpstr>ICAMOYS1</vt:lpstr>
      <vt:lpstr>ICAMOYS2</vt:lpstr>
      <vt:lpstr>ICAMOYS3</vt:lpstr>
      <vt:lpstr>ICAMOYS4</vt:lpstr>
      <vt:lpstr>ICAMOYS5</vt:lpstr>
      <vt:lpstr>ICAMOYS6</vt:lpstr>
      <vt:lpstr>ICAS1</vt:lpstr>
      <vt:lpstr>ICAS2</vt:lpstr>
      <vt:lpstr>ICAS3</vt:lpstr>
      <vt:lpstr>ICAS4</vt:lpstr>
      <vt:lpstr>ICAS5</vt:lpstr>
      <vt:lpstr>ICAS6</vt:lpstr>
      <vt:lpstr>TA</vt:lpstr>
      <vt:lpstr>CFC!Zone_d_impression</vt:lpstr>
      <vt:lpstr>Semestres123!Zone_d_impression</vt:lpstr>
      <vt:lpstr>Semestres456!Zone_d_impression</vt:lpstr>
    </vt:vector>
  </TitlesOfParts>
  <Company>Etat de Vaud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AOB</cp:lastModifiedBy>
  <cp:lastPrinted>2014-09-03T11:37:25Z</cp:lastPrinted>
  <dcterms:created xsi:type="dcterms:W3CDTF">2012-06-05T12:09:28Z</dcterms:created>
  <dcterms:modified xsi:type="dcterms:W3CDTF">2017-08-24T12:07:19Z</dcterms:modified>
</cp:coreProperties>
</file>