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4115CC91-0C73-4595-BFC1-21F48DB0D5EB}" xr6:coauthVersionLast="46" xr6:coauthVersionMax="46" xr10:uidLastSave="{00000000-0000-0000-0000-000000000000}"/>
  <bookViews>
    <workbookView xWindow="-120" yWindow="-120" windowWidth="25440" windowHeight="15390" xr2:uid="{00000000-000D-0000-FFFF-FFFF00000000}"/>
  </bookViews>
  <sheets>
    <sheet name="Semestres123" sheetId="1" r:id="rId1"/>
    <sheet name="Semestres456" sheetId="4" r:id="rId2"/>
    <sheet name="CFC" sheetId="3" r:id="rId3"/>
  </sheets>
  <definedNames>
    <definedName name="_LN2">Semestres123!$B$21</definedName>
    <definedName name="CCDMOYS2">Semestres123!$K$28</definedName>
    <definedName name="CCDMOYS3">Semestres123!$Q$28</definedName>
    <definedName name="CCDMOYS4">Semestres456!$E$28</definedName>
    <definedName name="CCDMOYS5">Semestres456!$K$28</definedName>
    <definedName name="CCDMOYS6">Semestres456!$Q$28</definedName>
    <definedName name="CCDS2">Semestres123!$H$26:$J$28</definedName>
    <definedName name="CCDS3">Semestres123!$N$26:$P$28</definedName>
    <definedName name="CCDS4">Semestres456!$B$26:$D$28</definedName>
    <definedName name="CCDS5">Semestres456!$H$26:$J$28</definedName>
    <definedName name="CCDS6">Semestres456!$N$26:$P$28</definedName>
    <definedName name="CGBMOYS1">Semestres123!$E$28</definedName>
    <definedName name="CGBS1">Semestres123!$B$26:$D$28</definedName>
    <definedName name="ECOMOYS1">Semestres123!$E$12</definedName>
    <definedName name="ECOMOYS2">Semestres123!$K$12</definedName>
    <definedName name="ECOMOYS3">Semestres123!$Q$12</definedName>
    <definedName name="ECOMOYS4">Semestres456!$E$12</definedName>
    <definedName name="ECOMOYS5">Semestres456!$K$12</definedName>
    <definedName name="ECOMOYS6">Semestres456!$Q$12</definedName>
    <definedName name="ECOS1">Semestres123!$B$10:$D$12</definedName>
    <definedName name="ECOS2">Semestres123!$H$10:$J$12</definedName>
    <definedName name="ECOS3">Semestres123!$N$10:$P$12</definedName>
    <definedName name="ECOS4">Semestres456!$B$10:$D$12</definedName>
    <definedName name="ECOS5">Semestres456!$H$10:$J$12</definedName>
    <definedName name="ECOS6">Semestres456!$N$10:$P$12</definedName>
    <definedName name="FRAMOYS1">Semestres123!$E$20</definedName>
    <definedName name="FRAMOYS2">Semestres123!$K$20</definedName>
    <definedName name="FRAMOYS3">Semestres123!$Q$20</definedName>
    <definedName name="FRAMOYS4">Semestres456!$E$20</definedName>
    <definedName name="FRAMOYS5">Semestres456!$K$20</definedName>
    <definedName name="FRAMOYS6">Semestres456!$Q$20</definedName>
    <definedName name="FRAS1">Semestres123!$B$18:$D$20</definedName>
    <definedName name="FRAS2">Semestres123!$H$18:$J$20</definedName>
    <definedName name="FRAS3">Semestres123!$N$18:$P$20</definedName>
    <definedName name="FRAS4">Semestres456!$B$18:$D$20</definedName>
    <definedName name="FRAS5">Semestres456!$H$18:$J$20</definedName>
    <definedName name="FRAS6">Semestres456!$N$18:$P$20</definedName>
    <definedName name="LANG2MOYS1">Semestres123!$E$24</definedName>
    <definedName name="LANG2MOYS2">Semestres123!$K$24</definedName>
    <definedName name="LANG2MOYS3">Semestres123!$Q$24</definedName>
    <definedName name="LANG2MOYS4">Semestres456!$E$24</definedName>
    <definedName name="LANG2MOYS5">Semestres456!$K$24</definedName>
    <definedName name="LANG2MOYS6">Semestres456!$Q$24</definedName>
    <definedName name="LANG2S1">Semestres123!$B$22:$D$24</definedName>
    <definedName name="LANG2S2">Semestres123!$H$22:$J$24</definedName>
    <definedName name="LANG2S3">Semestres123!$N$22:$P$24</definedName>
    <definedName name="LANG2S4">Semestres456!$B$22:$D$24</definedName>
    <definedName name="LANG2S5">Semestres456!$H$22:$J$24</definedName>
    <definedName name="LANG2S6">Semestres456!$N$22:$P$24</definedName>
    <definedName name="SOCMOYS1">Semestres123!$E$16</definedName>
    <definedName name="SOCMOYS2">Semestres123!$K$16</definedName>
    <definedName name="SOCMOYS3">Semestres123!$Q$16</definedName>
    <definedName name="SOCMOYS4">Semestres456!$E$16</definedName>
    <definedName name="SOCMOYS5">Semestres456!$K$16</definedName>
    <definedName name="SOCMOYS6">Semestres456!$Q$16</definedName>
    <definedName name="SOCS1">Semestres123!$B$14:$D$16</definedName>
    <definedName name="SOCS2">Semestres123!$H$14:$J$16</definedName>
    <definedName name="SOCS3">Semestres123!$N$14:$P$16</definedName>
    <definedName name="SOCS4">Semestres456!$B$14:$D$16</definedName>
    <definedName name="SOCS5">Semestres456!$H$14:$J$16</definedName>
    <definedName name="SOCS6">Semestres456!$N$14:$P$16</definedName>
    <definedName name="_xlnm.Print_Area" localSheetId="2">CFC!$B$3:$O$24</definedName>
    <definedName name="_xlnm.Print_Area" localSheetId="0">Semestres123!$B$4:$Q$41</definedName>
    <definedName name="_xlnm.Print_Area" localSheetId="1">Semestres456!$B$3:$Q$38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1" i="3" l="1"/>
  <c r="Q16" i="4"/>
  <c r="F9" i="3" s="1"/>
  <c r="K16" i="4"/>
  <c r="E9" i="3" s="1"/>
  <c r="O11" i="3" l="1"/>
  <c r="Q28" i="4" l="1"/>
  <c r="K28" i="4"/>
  <c r="E28" i="4"/>
  <c r="N13" i="4"/>
  <c r="H13" i="4"/>
  <c r="B1" i="3"/>
  <c r="B1" i="4"/>
  <c r="E36" i="4" l="1"/>
  <c r="D20" i="3"/>
  <c r="K36" i="4"/>
  <c r="E20" i="3"/>
  <c r="Q36" i="4"/>
  <c r="F20" i="3"/>
  <c r="Q28" i="1"/>
  <c r="K28" i="1"/>
  <c r="K34" i="1" s="1"/>
  <c r="E28" i="1"/>
  <c r="F16" i="3" s="1"/>
  <c r="Q34" i="1" l="1"/>
  <c r="C20" i="3"/>
  <c r="G20" i="3" s="1"/>
  <c r="N20" i="3" s="1"/>
  <c r="E34" i="1"/>
  <c r="N16" i="3"/>
  <c r="B13" i="4"/>
  <c r="N9" i="4"/>
  <c r="H9" i="4"/>
  <c r="B9" i="4"/>
  <c r="N13" i="1"/>
  <c r="H13" i="1"/>
  <c r="N9" i="1"/>
  <c r="H9" i="1"/>
  <c r="N23" i="3" l="1"/>
  <c r="B3" i="3"/>
  <c r="B3" i="4"/>
  <c r="Q24" i="4"/>
  <c r="R24" i="4" s="1"/>
  <c r="K24" i="4"/>
  <c r="L24" i="4" s="1"/>
  <c r="E24" i="4"/>
  <c r="F24" i="4" s="1"/>
  <c r="Q24" i="1"/>
  <c r="C11" i="3" s="1"/>
  <c r="K24" i="1"/>
  <c r="L24" i="1" s="1"/>
  <c r="E24" i="1"/>
  <c r="Q12" i="1"/>
  <c r="Q16" i="1"/>
  <c r="C9" i="3" s="1"/>
  <c r="Q20" i="1"/>
  <c r="R20" i="1" s="1"/>
  <c r="K12" i="1"/>
  <c r="K16" i="1"/>
  <c r="K20" i="1"/>
  <c r="L20" i="1" s="1"/>
  <c r="E16" i="1"/>
  <c r="E16" i="4"/>
  <c r="F16" i="4" s="1"/>
  <c r="E12" i="1"/>
  <c r="B11" i="3"/>
  <c r="E12" i="4"/>
  <c r="K12" i="4"/>
  <c r="Q12" i="4"/>
  <c r="E20" i="4"/>
  <c r="D10" i="3" s="1"/>
  <c r="E20" i="1"/>
  <c r="F20" i="1" s="1"/>
  <c r="K20" i="4"/>
  <c r="L20" i="4" s="1"/>
  <c r="Q20" i="4"/>
  <c r="F10" i="3" s="1"/>
  <c r="B39" i="1"/>
  <c r="N21" i="4"/>
  <c r="H21" i="4"/>
  <c r="B21" i="4"/>
  <c r="N21" i="1"/>
  <c r="H21" i="1"/>
  <c r="R16" i="4"/>
  <c r="R12" i="4" l="1"/>
  <c r="Q34" i="4"/>
  <c r="Q38" i="4" s="1"/>
  <c r="L12" i="4"/>
  <c r="K34" i="4"/>
  <c r="K32" i="1"/>
  <c r="K36" i="1" s="1"/>
  <c r="F12" i="4"/>
  <c r="E34" i="4"/>
  <c r="E38" i="4" s="1"/>
  <c r="Q32" i="1"/>
  <c r="Q36" i="1" s="1"/>
  <c r="E32" i="1"/>
  <c r="E36" i="1" s="1"/>
  <c r="R12" i="1"/>
  <c r="F16" i="1"/>
  <c r="R16" i="1"/>
  <c r="C8" i="3"/>
  <c r="E11" i="3"/>
  <c r="R24" i="1"/>
  <c r="F11" i="3"/>
  <c r="R20" i="4"/>
  <c r="F8" i="3"/>
  <c r="E8" i="3"/>
  <c r="E10" i="3"/>
  <c r="D11" i="3"/>
  <c r="F20" i="4"/>
  <c r="D9" i="3"/>
  <c r="G9" i="3" s="1"/>
  <c r="N9" i="3" s="1"/>
  <c r="D8" i="3"/>
  <c r="C10" i="3"/>
  <c r="L12" i="1"/>
  <c r="L16" i="1"/>
  <c r="F24" i="1"/>
  <c r="F12" i="1"/>
  <c r="M34" i="4" l="1"/>
  <c r="K38" i="4"/>
  <c r="G10" i="3"/>
  <c r="N10" i="3" s="1"/>
  <c r="G11" i="3"/>
  <c r="N11" i="3" s="1"/>
  <c r="G8" i="3"/>
  <c r="N8" i="3" s="1"/>
  <c r="N12" i="3" s="1"/>
  <c r="M32" i="1"/>
  <c r="S3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y compris arithmétique</t>
        </r>
      </text>
    </comment>
    <comment ref="B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y compris informatique</t>
        </r>
      </text>
    </comment>
    <comment ref="B3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Economie, Société, FRA et ALL/ANG</t>
        </r>
      </text>
    </comment>
    <comment ref="B34" authorId="0" shapeId="0" xr:uid="{00000000-0006-0000-0000-000004000000}">
      <text>
        <r>
          <rPr>
            <sz val="9"/>
            <color indexed="81"/>
            <rFont val="Tahoma"/>
            <family val="2"/>
          </rPr>
          <t>CGB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3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Economie, Société, FRA et ALL/ANG</t>
        </r>
      </text>
    </comment>
    <comment ref="B36" authorId="0" shapeId="0" xr:uid="{00000000-0006-0000-0100-000002000000}">
      <text>
        <r>
          <rPr>
            <sz val="9"/>
            <color indexed="81"/>
            <rFont val="Tahoma"/>
            <family val="2"/>
          </rPr>
          <t>CGB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  <author>zfpjht</author>
  </authors>
  <commentList>
    <comment ref="N8" authorId="0" shapeId="0" xr:uid="{00000000-0006-0000-0200-000001000000}">
      <text>
        <r>
          <rPr>
            <sz val="9"/>
            <color indexed="81"/>
            <rFont val="Tahoma"/>
            <family val="2"/>
          </rPr>
          <t>1/2 note école
1/2 note examen</t>
        </r>
      </text>
    </comment>
    <comment ref="N9" authorId="0" shapeId="0" xr:uid="{00000000-0006-0000-0200-000002000000}">
      <text>
        <r>
          <rPr>
            <sz val="9"/>
            <color indexed="81"/>
            <rFont val="Tahoma"/>
            <family val="2"/>
          </rPr>
          <t>Note école seule</t>
        </r>
      </text>
    </comment>
    <comment ref="N10" authorId="0" shapeId="0" xr:uid="{00000000-0006-0000-0200-000003000000}">
      <text>
        <r>
          <rPr>
            <sz val="9"/>
            <color indexed="81"/>
            <rFont val="Tahoma"/>
            <family val="2"/>
          </rPr>
          <t>1/3 note école
1/3 écrit
1/3 oral</t>
        </r>
      </text>
    </comment>
    <comment ref="N11" authorId="0" shapeId="0" xr:uid="{00000000-0006-0000-0200-000004000000}">
      <text>
        <r>
          <rPr>
            <sz val="9"/>
            <color indexed="81"/>
            <rFont val="Tahoma"/>
            <family val="2"/>
          </rPr>
          <t>1/3 note école
1/3 écrit
1/3 oral</t>
        </r>
      </text>
    </comment>
    <comment ref="N16" authorId="0" shapeId="0" xr:uid="{00000000-0006-0000-0200-000005000000}">
      <text>
        <r>
          <rPr>
            <sz val="9"/>
            <color indexed="81"/>
            <rFont val="Tahoma"/>
            <family val="2"/>
          </rPr>
          <t>1/2 Examen pratique
1/5 Appréciation de l'entreprise formatrice
1/5 Notes des cours interentreprises
1/10 Moyennes des notes CGB</t>
        </r>
      </text>
    </comment>
    <comment ref="N20" authorId="0" shapeId="0" xr:uid="{00000000-0006-0000-0200-000006000000}">
      <text>
        <r>
          <rPr>
            <sz val="9"/>
            <color indexed="81"/>
            <rFont val="Tahoma"/>
            <family val="2"/>
          </rPr>
          <t>1/2 note école
1/2 note examen</t>
        </r>
      </text>
    </comment>
    <comment ref="N21" authorId="0" shapeId="0" xr:uid="{00000000-0006-0000-0200-000007000000}">
      <text>
        <r>
          <rPr>
            <sz val="9"/>
            <color indexed="81"/>
            <rFont val="Tahoma"/>
            <family val="2"/>
          </rPr>
          <t>1/4 branche CCD
3/4 travaux pratiques</t>
        </r>
      </text>
    </comment>
    <comment ref="N23" authorId="0" shapeId="0" xr:uid="{00000000-0006-0000-0200-000008000000}">
      <text>
        <r>
          <rPr>
            <sz val="9"/>
            <color indexed="81"/>
            <rFont val="Tahoma"/>
            <family val="2"/>
          </rPr>
          <t xml:space="preserve">Le CFC est réussi si les </t>
        </r>
        <r>
          <rPr>
            <b/>
            <sz val="9"/>
            <color indexed="81"/>
            <rFont val="Tahoma"/>
            <family val="2"/>
          </rPr>
          <t xml:space="preserve">deux moyennes générales </t>
        </r>
        <r>
          <rPr>
            <sz val="9"/>
            <color indexed="81"/>
            <rFont val="Tahoma"/>
            <family val="2"/>
          </rPr>
          <t>(école et professionnelle) sont égales ou supérieures à 4</t>
        </r>
      </text>
    </comment>
    <comment ref="I26" authorId="1" shapeId="0" xr:uid="{00000000-0006-0000-0200-000009000000}">
      <text>
        <r>
          <rPr>
            <b/>
            <sz val="8"/>
            <color indexed="81"/>
            <rFont val="Tahoma"/>
            <family val="2"/>
          </rPr>
          <t>Cellule contenant un commentaire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<sst xmlns="http://schemas.openxmlformats.org/spreadsheetml/2006/main" count="98" uniqueCount="45">
  <si>
    <t>Semestre 1</t>
  </si>
  <si>
    <t>Semestre 2</t>
  </si>
  <si>
    <t>Semestre 3</t>
  </si>
  <si>
    <t>FRA</t>
  </si>
  <si>
    <t>ALL</t>
  </si>
  <si>
    <t>ANG</t>
  </si>
  <si>
    <t>Moy.</t>
  </si>
  <si>
    <t>Bilan semestre 1</t>
  </si>
  <si>
    <t xml:space="preserve">Résultat : </t>
  </si>
  <si>
    <t>Bilan semestre 2</t>
  </si>
  <si>
    <t>Bilan semestre 3</t>
  </si>
  <si>
    <t>Semestre 4</t>
  </si>
  <si>
    <t>Semestre 5</t>
  </si>
  <si>
    <t>Semestre 6</t>
  </si>
  <si>
    <t>Français</t>
  </si>
  <si>
    <t>Notes d'expérience (école)</t>
  </si>
  <si>
    <t>Moyenne</t>
  </si>
  <si>
    <t>Examen</t>
  </si>
  <si>
    <t>Ecrit</t>
  </si>
  <si>
    <t>Oral</t>
  </si>
  <si>
    <t xml:space="preserve">Résultat final de CFC : </t>
  </si>
  <si>
    <t>Bulletin CFC</t>
  </si>
  <si>
    <t>Choisir langue 2*</t>
  </si>
  <si>
    <t>=cellule contenant un commentaire</t>
  </si>
  <si>
    <t>Attention : utilisation uniquement avec EXCEL2010 (disponible dans l'école)</t>
  </si>
  <si>
    <t>Bilan semestre 4</t>
  </si>
  <si>
    <t xml:space="preserve">Nom, prénom </t>
  </si>
  <si>
    <t>Gestionnaire du commerce de détail</t>
  </si>
  <si>
    <t>Economie</t>
  </si>
  <si>
    <t>Société</t>
  </si>
  <si>
    <t>CGB</t>
  </si>
  <si>
    <t>CCD</t>
  </si>
  <si>
    <t xml:space="preserve">Moyenne 
partie scolaire : </t>
  </si>
  <si>
    <t xml:space="preserve">Moyenne partie professionnelle : </t>
  </si>
  <si>
    <t>Bilan semestre 5</t>
  </si>
  <si>
    <t>Bilan semestre 6</t>
  </si>
  <si>
    <t xml:space="preserve">Moyenne partie scolaire : </t>
  </si>
  <si>
    <t>Travaux pratiques</t>
  </si>
  <si>
    <t>Examen pratique</t>
  </si>
  <si>
    <t>Moyenne des notes CGB</t>
  </si>
  <si>
    <t>Partie professionnelle</t>
  </si>
  <si>
    <t>Important : ce bulletin est mis à disposition à titre indicatif. Seul le bulletin officiel fait foi.</t>
  </si>
  <si>
    <t>Appréciation de l'entr. Form.</t>
  </si>
  <si>
    <t>Notes des cours inter</t>
  </si>
  <si>
    <t>Partie scolaire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</si>
</sst>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72"/>
      <color indexed="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lightUp"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11">
    <xf numFmtId="0" fontId="0" fillId="0" borderId="0" xfId="0"/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>
      <alignment vertical="center"/>
    </xf>
    <xf numFmtId="0" fontId="6" fillId="0" borderId="0" xfId="0" applyFont="1" applyProtection="1">
      <protection locked="0"/>
    </xf>
    <xf numFmtId="0" fontId="6" fillId="0" borderId="0" xfId="0" applyFont="1"/>
    <xf numFmtId="0" fontId="6" fillId="7" borderId="22" xfId="0" applyFont="1" applyFill="1" applyBorder="1" applyAlignment="1">
      <alignment horizontal="center"/>
    </xf>
    <xf numFmtId="0" fontId="6" fillId="0" borderId="1" xfId="0" applyFont="1" applyBorder="1"/>
    <xf numFmtId="0" fontId="9" fillId="2" borderId="4" xfId="0" applyFont="1" applyFill="1" applyBorder="1" applyAlignment="1" applyProtection="1">
      <alignment horizontal="center"/>
      <protection locked="0"/>
    </xf>
    <xf numFmtId="0" fontId="9" fillId="2" borderId="5" xfId="0" applyFont="1" applyFill="1" applyBorder="1" applyAlignment="1" applyProtection="1">
      <alignment horizontal="center"/>
      <protection locked="0"/>
    </xf>
    <xf numFmtId="0" fontId="9" fillId="2" borderId="6" xfId="0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9" fillId="2" borderId="7" xfId="0" applyFont="1" applyFill="1" applyBorder="1" applyAlignment="1" applyProtection="1">
      <alignment horizontal="center"/>
      <protection locked="0"/>
    </xf>
    <xf numFmtId="0" fontId="9" fillId="2" borderId="8" xfId="0" applyFont="1" applyFill="1" applyBorder="1" applyAlignment="1" applyProtection="1">
      <alignment horizontal="center"/>
      <protection locked="0"/>
    </xf>
    <xf numFmtId="0" fontId="9" fillId="2" borderId="9" xfId="0" applyFont="1" applyFill="1" applyBorder="1" applyAlignment="1" applyProtection="1">
      <alignment horizontal="center"/>
      <protection locked="0"/>
    </xf>
    <xf numFmtId="0" fontId="6" fillId="0" borderId="3" xfId="0" applyFont="1" applyBorder="1" applyAlignment="1">
      <alignment horizontal="center"/>
    </xf>
    <xf numFmtId="0" fontId="9" fillId="2" borderId="10" xfId="0" applyFont="1" applyFill="1" applyBorder="1" applyAlignment="1" applyProtection="1">
      <alignment horizontal="center"/>
      <protection locked="0"/>
    </xf>
    <xf numFmtId="0" fontId="9" fillId="2" borderId="11" xfId="0" applyFont="1" applyFill="1" applyBorder="1" applyAlignment="1" applyProtection="1">
      <alignment horizontal="center"/>
      <protection locked="0"/>
    </xf>
    <xf numFmtId="0" fontId="9" fillId="2" borderId="12" xfId="0" applyFont="1" applyFill="1" applyBorder="1" applyAlignment="1" applyProtection="1">
      <alignment horizontal="center"/>
      <protection locked="0"/>
    </xf>
    <xf numFmtId="164" fontId="6" fillId="2" borderId="22" xfId="0" applyNumberFormat="1" applyFont="1" applyFill="1" applyBorder="1" applyAlignment="1">
      <alignment horizontal="center"/>
    </xf>
    <xf numFmtId="0" fontId="9" fillId="3" borderId="4" xfId="0" applyFont="1" applyFill="1" applyBorder="1" applyAlignment="1" applyProtection="1">
      <alignment horizontal="center"/>
      <protection locked="0"/>
    </xf>
    <xf numFmtId="0" fontId="9" fillId="3" borderId="5" xfId="0" applyFont="1" applyFill="1" applyBorder="1" applyAlignment="1" applyProtection="1">
      <alignment horizontal="center"/>
      <protection locked="0"/>
    </xf>
    <xf numFmtId="0" fontId="9" fillId="3" borderId="6" xfId="0" applyFont="1" applyFill="1" applyBorder="1" applyAlignment="1" applyProtection="1">
      <alignment horizontal="center"/>
      <protection locked="0"/>
    </xf>
    <xf numFmtId="0" fontId="9" fillId="3" borderId="7" xfId="0" applyFont="1" applyFill="1" applyBorder="1" applyAlignment="1" applyProtection="1">
      <alignment horizontal="center"/>
      <protection locked="0"/>
    </xf>
    <xf numFmtId="0" fontId="9" fillId="3" borderId="8" xfId="0" applyFont="1" applyFill="1" applyBorder="1" applyAlignment="1" applyProtection="1">
      <alignment horizontal="center"/>
      <protection locked="0"/>
    </xf>
    <xf numFmtId="0" fontId="9" fillId="3" borderId="9" xfId="0" applyFont="1" applyFill="1" applyBorder="1" applyAlignment="1" applyProtection="1">
      <alignment horizontal="center"/>
      <protection locked="0"/>
    </xf>
    <xf numFmtId="0" fontId="9" fillId="3" borderId="10" xfId="0" applyFont="1" applyFill="1" applyBorder="1" applyAlignment="1" applyProtection="1">
      <alignment horizontal="center"/>
      <protection locked="0"/>
    </xf>
    <xf numFmtId="0" fontId="9" fillId="3" borderId="11" xfId="0" applyFont="1" applyFill="1" applyBorder="1" applyAlignment="1" applyProtection="1">
      <alignment horizontal="center"/>
      <protection locked="0"/>
    </xf>
    <xf numFmtId="0" fontId="9" fillId="3" borderId="12" xfId="0" applyFont="1" applyFill="1" applyBorder="1" applyAlignment="1" applyProtection="1">
      <alignment horizontal="center"/>
      <protection locked="0"/>
    </xf>
    <xf numFmtId="164" fontId="6" fillId="3" borderId="22" xfId="0" applyNumberFormat="1" applyFont="1" applyFill="1" applyBorder="1" applyAlignment="1">
      <alignment horizontal="center"/>
    </xf>
    <xf numFmtId="0" fontId="9" fillId="4" borderId="4" xfId="0" applyFont="1" applyFill="1" applyBorder="1" applyAlignment="1" applyProtection="1">
      <alignment horizontal="center"/>
      <protection locked="0"/>
    </xf>
    <xf numFmtId="0" fontId="9" fillId="4" borderId="5" xfId="0" applyFont="1" applyFill="1" applyBorder="1" applyAlignment="1" applyProtection="1">
      <alignment horizontal="center"/>
      <protection locked="0"/>
    </xf>
    <xf numFmtId="0" fontId="9" fillId="4" borderId="6" xfId="0" applyFont="1" applyFill="1" applyBorder="1" applyAlignment="1" applyProtection="1">
      <alignment horizontal="center"/>
      <protection locked="0"/>
    </xf>
    <xf numFmtId="0" fontId="9" fillId="4" borderId="7" xfId="0" applyFont="1" applyFill="1" applyBorder="1" applyAlignment="1" applyProtection="1">
      <alignment horizontal="center"/>
      <protection locked="0"/>
    </xf>
    <xf numFmtId="0" fontId="9" fillId="4" borderId="8" xfId="0" applyFont="1" applyFill="1" applyBorder="1" applyAlignment="1" applyProtection="1">
      <alignment horizontal="center"/>
      <protection locked="0"/>
    </xf>
    <xf numFmtId="0" fontId="9" fillId="4" borderId="9" xfId="0" applyFont="1" applyFill="1" applyBorder="1" applyAlignment="1" applyProtection="1">
      <alignment horizontal="center"/>
      <protection locked="0"/>
    </xf>
    <xf numFmtId="0" fontId="9" fillId="4" borderId="10" xfId="0" applyFont="1" applyFill="1" applyBorder="1" applyAlignment="1" applyProtection="1">
      <alignment horizontal="center"/>
      <protection locked="0"/>
    </xf>
    <xf numFmtId="0" fontId="9" fillId="4" borderId="11" xfId="0" applyFont="1" applyFill="1" applyBorder="1" applyAlignment="1" applyProtection="1">
      <alignment horizontal="center"/>
      <protection locked="0"/>
    </xf>
    <xf numFmtId="0" fontId="9" fillId="4" borderId="12" xfId="0" applyFont="1" applyFill="1" applyBorder="1" applyAlignment="1" applyProtection="1">
      <alignment horizontal="center"/>
      <protection locked="0"/>
    </xf>
    <xf numFmtId="164" fontId="6" fillId="4" borderId="22" xfId="0" applyNumberFormat="1" applyFont="1" applyFill="1" applyBorder="1" applyAlignment="1">
      <alignment horizontal="center"/>
    </xf>
    <xf numFmtId="0" fontId="9" fillId="5" borderId="4" xfId="0" applyFont="1" applyFill="1" applyBorder="1" applyAlignment="1" applyProtection="1">
      <alignment horizontal="center"/>
      <protection locked="0"/>
    </xf>
    <xf numFmtId="0" fontId="9" fillId="5" borderId="5" xfId="0" applyFont="1" applyFill="1" applyBorder="1" applyAlignment="1" applyProtection="1">
      <alignment horizontal="center"/>
      <protection locked="0"/>
    </xf>
    <xf numFmtId="0" fontId="9" fillId="5" borderId="6" xfId="0" applyFont="1" applyFill="1" applyBorder="1" applyAlignment="1" applyProtection="1">
      <alignment horizontal="center"/>
      <protection locked="0"/>
    </xf>
    <xf numFmtId="0" fontId="9" fillId="5" borderId="7" xfId="0" applyFont="1" applyFill="1" applyBorder="1" applyAlignment="1" applyProtection="1">
      <alignment horizontal="center"/>
      <protection locked="0"/>
    </xf>
    <xf numFmtId="0" fontId="9" fillId="5" borderId="8" xfId="0" applyFont="1" applyFill="1" applyBorder="1" applyAlignment="1" applyProtection="1">
      <alignment horizontal="center"/>
      <protection locked="0"/>
    </xf>
    <xf numFmtId="0" fontId="9" fillId="5" borderId="9" xfId="0" applyFont="1" applyFill="1" applyBorder="1" applyAlignment="1" applyProtection="1">
      <alignment horizontal="center"/>
      <protection locked="0"/>
    </xf>
    <xf numFmtId="0" fontId="9" fillId="5" borderId="10" xfId="0" applyFont="1" applyFill="1" applyBorder="1" applyAlignment="1" applyProtection="1">
      <alignment horizontal="center"/>
      <protection locked="0"/>
    </xf>
    <xf numFmtId="0" fontId="9" fillId="5" borderId="11" xfId="0" applyFont="1" applyFill="1" applyBorder="1" applyAlignment="1" applyProtection="1">
      <alignment horizontal="center"/>
      <protection locked="0"/>
    </xf>
    <xf numFmtId="0" fontId="9" fillId="5" borderId="12" xfId="0" applyFont="1" applyFill="1" applyBorder="1" applyAlignment="1" applyProtection="1">
      <alignment horizontal="center"/>
      <protection locked="0"/>
    </xf>
    <xf numFmtId="164" fontId="6" fillId="5" borderId="22" xfId="0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11" fillId="0" borderId="0" xfId="0" applyFont="1" applyAlignment="1">
      <alignment wrapText="1"/>
    </xf>
    <xf numFmtId="0" fontId="6" fillId="7" borderId="30" xfId="0" applyFont="1" applyFill="1" applyBorder="1"/>
    <xf numFmtId="0" fontId="6" fillId="7" borderId="0" xfId="0" applyFont="1" applyFill="1" applyBorder="1"/>
    <xf numFmtId="0" fontId="6" fillId="7" borderId="31" xfId="0" applyFont="1" applyFill="1" applyBorder="1"/>
    <xf numFmtId="164" fontId="6" fillId="7" borderId="22" xfId="0" applyNumberFormat="1" applyFont="1" applyFill="1" applyBorder="1" applyAlignment="1">
      <alignment horizontal="center"/>
    </xf>
    <xf numFmtId="0" fontId="6" fillId="7" borderId="31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6" fillId="0" borderId="16" xfId="0" applyFont="1" applyBorder="1"/>
    <xf numFmtId="0" fontId="9" fillId="2" borderId="37" xfId="0" applyFont="1" applyFill="1" applyBorder="1" applyAlignment="1" applyProtection="1">
      <alignment horizontal="center"/>
      <protection locked="0"/>
    </xf>
    <xf numFmtId="0" fontId="9" fillId="2" borderId="38" xfId="0" applyFont="1" applyFill="1" applyBorder="1" applyAlignment="1" applyProtection="1">
      <alignment horizontal="center"/>
      <protection locked="0"/>
    </xf>
    <xf numFmtId="0" fontId="9" fillId="2" borderId="24" xfId="0" applyFont="1" applyFill="1" applyBorder="1" applyAlignment="1" applyProtection="1">
      <alignment horizontal="center"/>
      <protection locked="0"/>
    </xf>
    <xf numFmtId="0" fontId="9" fillId="2" borderId="25" xfId="0" applyFont="1" applyFill="1" applyBorder="1" applyAlignment="1" applyProtection="1">
      <alignment horizontal="center"/>
      <protection locked="0"/>
    </xf>
    <xf numFmtId="0" fontId="9" fillId="2" borderId="26" xfId="0" applyFont="1" applyFill="1" applyBorder="1" applyAlignment="1" applyProtection="1">
      <alignment horizontal="center"/>
      <protection locked="0"/>
    </xf>
    <xf numFmtId="0" fontId="9" fillId="2" borderId="28" xfId="0" applyFont="1" applyFill="1" applyBorder="1" applyAlignment="1" applyProtection="1">
      <alignment horizontal="center"/>
      <protection locked="0"/>
    </xf>
    <xf numFmtId="0" fontId="9" fillId="3" borderId="24" xfId="0" applyFont="1" applyFill="1" applyBorder="1" applyAlignment="1" applyProtection="1">
      <alignment horizontal="center"/>
      <protection locked="0"/>
    </xf>
    <xf numFmtId="0" fontId="9" fillId="3" borderId="25" xfId="0" applyFont="1" applyFill="1" applyBorder="1" applyAlignment="1" applyProtection="1">
      <alignment horizontal="center"/>
      <protection locked="0"/>
    </xf>
    <xf numFmtId="0" fontId="9" fillId="3" borderId="26" xfId="0" applyFont="1" applyFill="1" applyBorder="1" applyAlignment="1" applyProtection="1">
      <alignment horizontal="center"/>
      <protection locked="0"/>
    </xf>
    <xf numFmtId="0" fontId="6" fillId="0" borderId="0" xfId="0" applyFont="1" applyBorder="1"/>
    <xf numFmtId="0" fontId="9" fillId="4" borderId="24" xfId="0" applyFont="1" applyFill="1" applyBorder="1" applyAlignment="1" applyProtection="1">
      <alignment horizontal="center"/>
      <protection locked="0"/>
    </xf>
    <xf numFmtId="0" fontId="9" fillId="4" borderId="25" xfId="0" applyFont="1" applyFill="1" applyBorder="1" applyAlignment="1" applyProtection="1">
      <alignment horizontal="center"/>
      <protection locked="0"/>
    </xf>
    <xf numFmtId="0" fontId="9" fillId="4" borderId="26" xfId="0" applyFont="1" applyFill="1" applyBorder="1" applyAlignment="1" applyProtection="1">
      <alignment horizontal="center"/>
      <protection locked="0"/>
    </xf>
    <xf numFmtId="0" fontId="9" fillId="5" borderId="28" xfId="0" applyFont="1" applyFill="1" applyBorder="1" applyAlignment="1" applyProtection="1">
      <alignment horizontal="center"/>
      <protection locked="0"/>
    </xf>
    <xf numFmtId="0" fontId="6" fillId="4" borderId="17" xfId="0" applyFont="1" applyFill="1" applyBorder="1" applyAlignment="1" applyProtection="1">
      <alignment horizontal="center"/>
      <protection locked="0"/>
    </xf>
    <xf numFmtId="0" fontId="6" fillId="5" borderId="17" xfId="0" applyFont="1" applyFill="1" applyBorder="1" applyAlignment="1" applyProtection="1">
      <alignment horizontal="center"/>
      <protection locked="0"/>
    </xf>
    <xf numFmtId="0" fontId="6" fillId="7" borderId="30" xfId="0" applyFont="1" applyFill="1" applyBorder="1" applyAlignment="1">
      <alignment horizontal="right"/>
    </xf>
    <xf numFmtId="0" fontId="6" fillId="7" borderId="0" xfId="0" applyFont="1" applyFill="1" applyBorder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9" fillId="9" borderId="4" xfId="0" applyFont="1" applyFill="1" applyBorder="1" applyAlignment="1" applyProtection="1">
      <alignment horizontal="center"/>
      <protection locked="0"/>
    </xf>
    <xf numFmtId="0" fontId="9" fillId="9" borderId="5" xfId="0" applyFont="1" applyFill="1" applyBorder="1" applyAlignment="1" applyProtection="1">
      <alignment horizontal="center"/>
      <protection locked="0"/>
    </xf>
    <xf numFmtId="0" fontId="9" fillId="9" borderId="6" xfId="0" applyFont="1" applyFill="1" applyBorder="1" applyAlignment="1" applyProtection="1">
      <alignment horizontal="center"/>
      <protection locked="0"/>
    </xf>
    <xf numFmtId="0" fontId="9" fillId="9" borderId="7" xfId="0" applyFont="1" applyFill="1" applyBorder="1" applyAlignment="1" applyProtection="1">
      <alignment horizontal="center"/>
      <protection locked="0"/>
    </xf>
    <xf numFmtId="0" fontId="9" fillId="9" borderId="8" xfId="0" applyFont="1" applyFill="1" applyBorder="1" applyAlignment="1" applyProtection="1">
      <alignment horizontal="center"/>
      <protection locked="0"/>
    </xf>
    <xf numFmtId="0" fontId="9" fillId="9" borderId="9" xfId="0" applyFont="1" applyFill="1" applyBorder="1" applyAlignment="1" applyProtection="1">
      <alignment horizontal="center"/>
      <protection locked="0"/>
    </xf>
    <xf numFmtId="0" fontId="9" fillId="9" borderId="10" xfId="0" applyFont="1" applyFill="1" applyBorder="1" applyAlignment="1" applyProtection="1">
      <alignment horizontal="center"/>
      <protection locked="0"/>
    </xf>
    <xf numFmtId="0" fontId="9" fillId="9" borderId="11" xfId="0" applyFont="1" applyFill="1" applyBorder="1" applyAlignment="1" applyProtection="1">
      <alignment horizontal="center"/>
      <protection locked="0"/>
    </xf>
    <xf numFmtId="0" fontId="9" fillId="9" borderId="12" xfId="0" applyFont="1" applyFill="1" applyBorder="1" applyAlignment="1" applyProtection="1">
      <alignment horizontal="center"/>
      <protection locked="0"/>
    </xf>
    <xf numFmtId="164" fontId="6" fillId="9" borderId="22" xfId="0" applyNumberFormat="1" applyFont="1" applyFill="1" applyBorder="1" applyAlignment="1">
      <alignment horizontal="center"/>
    </xf>
    <xf numFmtId="0" fontId="6" fillId="4" borderId="21" xfId="0" applyFont="1" applyFill="1" applyBorder="1" applyAlignment="1" applyProtection="1">
      <alignment horizontal="center"/>
      <protection locked="0"/>
    </xf>
    <xf numFmtId="0" fontId="6" fillId="5" borderId="21" xfId="0" applyFont="1" applyFill="1" applyBorder="1" applyAlignment="1" applyProtection="1">
      <alignment horizontal="center"/>
      <protection locked="0"/>
    </xf>
    <xf numFmtId="0" fontId="5" fillId="0" borderId="0" xfId="0" applyFont="1" applyAlignment="1" applyProtection="1">
      <alignment vertical="center"/>
    </xf>
    <xf numFmtId="0" fontId="6" fillId="0" borderId="0" xfId="0" applyFont="1" applyProtection="1"/>
    <xf numFmtId="0" fontId="10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6" fillId="7" borderId="32" xfId="0" applyFont="1" applyFill="1" applyBorder="1" applyAlignment="1" applyProtection="1">
      <alignment horizontal="center" textRotation="90"/>
    </xf>
    <xf numFmtId="0" fontId="6" fillId="7" borderId="33" xfId="0" applyFont="1" applyFill="1" applyBorder="1" applyAlignment="1" applyProtection="1">
      <alignment horizontal="center" textRotation="90"/>
    </xf>
    <xf numFmtId="0" fontId="8" fillId="7" borderId="34" xfId="0" applyFont="1" applyFill="1" applyBorder="1" applyAlignment="1" applyProtection="1">
      <alignment horizontal="center" textRotation="90"/>
    </xf>
    <xf numFmtId="0" fontId="6" fillId="7" borderId="35" xfId="0" applyFont="1" applyFill="1" applyBorder="1" applyAlignment="1" applyProtection="1">
      <alignment horizontal="center" textRotation="90"/>
    </xf>
    <xf numFmtId="0" fontId="6" fillId="0" borderId="15" xfId="0" applyFont="1" applyBorder="1" applyProtection="1"/>
    <xf numFmtId="0" fontId="6" fillId="0" borderId="0" xfId="0" applyFont="1" applyBorder="1" applyProtection="1"/>
    <xf numFmtId="0" fontId="6" fillId="0" borderId="16" xfId="0" applyFont="1" applyBorder="1" applyProtection="1"/>
    <xf numFmtId="0" fontId="6" fillId="2" borderId="13" xfId="0" applyFont="1" applyFill="1" applyBorder="1" applyProtection="1"/>
    <xf numFmtId="0" fontId="6" fillId="2" borderId="18" xfId="0" applyFont="1" applyFill="1" applyBorder="1" applyAlignment="1" applyProtection="1">
      <alignment horizontal="center"/>
    </xf>
    <xf numFmtId="0" fontId="6" fillId="2" borderId="19" xfId="0" applyFont="1" applyFill="1" applyBorder="1" applyAlignment="1" applyProtection="1">
      <alignment horizontal="center"/>
    </xf>
    <xf numFmtId="164" fontId="6" fillId="2" borderId="36" xfId="0" applyNumberFormat="1" applyFont="1" applyFill="1" applyBorder="1" applyAlignment="1" applyProtection="1">
      <alignment horizontal="center"/>
    </xf>
    <xf numFmtId="0" fontId="6" fillId="6" borderId="20" xfId="0" applyFont="1" applyFill="1" applyBorder="1" applyAlignment="1" applyProtection="1">
      <alignment horizontal="center"/>
    </xf>
    <xf numFmtId="0" fontId="6" fillId="3" borderId="13" xfId="0" applyFont="1" applyFill="1" applyBorder="1" applyProtection="1"/>
    <xf numFmtId="0" fontId="6" fillId="3" borderId="18" xfId="0" applyFont="1" applyFill="1" applyBorder="1" applyAlignment="1" applyProtection="1">
      <alignment horizontal="center"/>
    </xf>
    <xf numFmtId="164" fontId="6" fillId="3" borderId="13" xfId="0" applyNumberFormat="1" applyFont="1" applyFill="1" applyBorder="1" applyAlignment="1" applyProtection="1">
      <alignment horizontal="center"/>
    </xf>
    <xf numFmtId="0" fontId="6" fillId="6" borderId="17" xfId="0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0" fontId="6" fillId="4" borderId="13" xfId="0" applyFont="1" applyFill="1" applyBorder="1" applyProtection="1"/>
    <xf numFmtId="0" fontId="6" fillId="4" borderId="18" xfId="0" applyFont="1" applyFill="1" applyBorder="1" applyAlignment="1" applyProtection="1">
      <alignment horizontal="center"/>
    </xf>
    <xf numFmtId="0" fontId="6" fillId="4" borderId="19" xfId="0" applyFont="1" applyFill="1" applyBorder="1" applyAlignment="1" applyProtection="1">
      <alignment horizontal="center"/>
    </xf>
    <xf numFmtId="164" fontId="6" fillId="4" borderId="13" xfId="0" applyNumberFormat="1" applyFont="1" applyFill="1" applyBorder="1" applyAlignment="1" applyProtection="1">
      <alignment horizontal="center"/>
    </xf>
    <xf numFmtId="0" fontId="6" fillId="5" borderId="13" xfId="0" applyFont="1" applyFill="1" applyBorder="1" applyProtection="1"/>
    <xf numFmtId="0" fontId="6" fillId="5" borderId="18" xfId="0" applyFont="1" applyFill="1" applyBorder="1" applyAlignment="1" applyProtection="1">
      <alignment horizontal="center"/>
    </xf>
    <xf numFmtId="0" fontId="6" fillId="5" borderId="19" xfId="0" applyFont="1" applyFill="1" applyBorder="1" applyAlignment="1" applyProtection="1">
      <alignment horizontal="center"/>
    </xf>
    <xf numFmtId="164" fontId="6" fillId="5" borderId="13" xfId="0" applyNumberFormat="1" applyFont="1" applyFill="1" applyBorder="1" applyAlignment="1" applyProtection="1">
      <alignment horizontal="center"/>
    </xf>
    <xf numFmtId="0" fontId="6" fillId="0" borderId="0" xfId="0" applyFont="1" applyAlignment="1" applyProtection="1">
      <alignment horizontal="right"/>
    </xf>
    <xf numFmtId="164" fontId="6" fillId="7" borderId="22" xfId="0" applyNumberFormat="1" applyFont="1" applyFill="1" applyBorder="1" applyAlignment="1" applyProtection="1">
      <alignment horizontal="center"/>
    </xf>
    <xf numFmtId="0" fontId="6" fillId="10" borderId="46" xfId="0" applyFont="1" applyFill="1" applyBorder="1" applyProtection="1"/>
    <xf numFmtId="0" fontId="6" fillId="10" borderId="48" xfId="0" applyFont="1" applyFill="1" applyBorder="1" applyAlignment="1" applyProtection="1">
      <alignment horizontal="center"/>
    </xf>
    <xf numFmtId="0" fontId="6" fillId="0" borderId="0" xfId="0" applyFont="1" applyFill="1" applyProtection="1"/>
    <xf numFmtId="0" fontId="15" fillId="0" borderId="0" xfId="0" applyFont="1" applyProtection="1"/>
    <xf numFmtId="0" fontId="6" fillId="0" borderId="0" xfId="0" quotePrefix="1" applyFont="1" applyProtection="1"/>
    <xf numFmtId="0" fontId="6" fillId="2" borderId="27" xfId="0" applyFont="1" applyFill="1" applyBorder="1" applyAlignment="1" applyProtection="1">
      <alignment horizontal="center"/>
      <protection locked="0"/>
    </xf>
    <xf numFmtId="164" fontId="6" fillId="7" borderId="36" xfId="0" applyNumberFormat="1" applyFont="1" applyFill="1" applyBorder="1" applyAlignment="1" applyProtection="1">
      <alignment horizontal="center"/>
    </xf>
    <xf numFmtId="164" fontId="6" fillId="7" borderId="13" xfId="0" applyNumberFormat="1" applyFont="1" applyFill="1" applyBorder="1" applyAlignment="1" applyProtection="1">
      <alignment horizontal="center"/>
    </xf>
    <xf numFmtId="164" fontId="6" fillId="7" borderId="14" xfId="0" applyNumberFormat="1" applyFont="1" applyFill="1" applyBorder="1" applyAlignment="1" applyProtection="1">
      <alignment horizontal="center"/>
    </xf>
    <xf numFmtId="0" fontId="6" fillId="7" borderId="18" xfId="0" applyFont="1" applyFill="1" applyBorder="1" applyProtection="1"/>
    <xf numFmtId="0" fontId="6" fillId="10" borderId="55" xfId="0" applyFont="1" applyFill="1" applyBorder="1" applyAlignment="1" applyProtection="1">
      <alignment horizontal="center"/>
      <protection locked="0"/>
    </xf>
    <xf numFmtId="0" fontId="6" fillId="10" borderId="56" xfId="0" applyFont="1" applyFill="1" applyBorder="1" applyAlignment="1" applyProtection="1">
      <alignment horizontal="center"/>
    </xf>
    <xf numFmtId="0" fontId="6" fillId="10" borderId="57" xfId="0" applyFont="1" applyFill="1" applyBorder="1" applyAlignment="1" applyProtection="1">
      <alignment horizontal="center"/>
    </xf>
    <xf numFmtId="0" fontId="16" fillId="0" borderId="0" xfId="0" applyFont="1" applyAlignment="1" applyProtection="1">
      <alignment vertical="center"/>
    </xf>
    <xf numFmtId="0" fontId="16" fillId="0" borderId="0" xfId="0" applyFont="1" applyFill="1" applyAlignment="1">
      <alignment vertical="center"/>
    </xf>
    <xf numFmtId="0" fontId="6" fillId="0" borderId="0" xfId="0" applyFont="1" applyFill="1" applyBorder="1" applyProtection="1"/>
    <xf numFmtId="164" fontId="6" fillId="0" borderId="0" xfId="0" applyNumberFormat="1" applyFont="1" applyFill="1" applyBorder="1" applyAlignment="1" applyProtection="1">
      <alignment horizontal="center"/>
    </xf>
    <xf numFmtId="0" fontId="6" fillId="0" borderId="16" xfId="0" applyFont="1" applyFill="1" applyBorder="1" applyAlignment="1" applyProtection="1">
      <alignment horizontal="center"/>
      <protection locked="0"/>
    </xf>
    <xf numFmtId="0" fontId="6" fillId="0" borderId="16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right"/>
    </xf>
    <xf numFmtId="0" fontId="6" fillId="7" borderId="54" xfId="0" applyFont="1" applyFill="1" applyBorder="1" applyAlignment="1" applyProtection="1">
      <alignment horizontal="center" textRotation="90" wrapText="1"/>
    </xf>
    <xf numFmtId="0" fontId="6" fillId="7" borderId="55" xfId="0" applyFont="1" applyFill="1" applyBorder="1" applyAlignment="1" applyProtection="1">
      <alignment horizontal="center" textRotation="90" wrapText="1"/>
    </xf>
    <xf numFmtId="0" fontId="6" fillId="7" borderId="56" xfId="0" applyFont="1" applyFill="1" applyBorder="1" applyAlignment="1" applyProtection="1">
      <alignment horizontal="center" textRotation="90" wrapText="1"/>
    </xf>
    <xf numFmtId="0" fontId="6" fillId="0" borderId="16" xfId="0" applyFont="1" applyFill="1" applyBorder="1" applyAlignment="1" applyProtection="1">
      <alignment horizontal="center" textRotation="90" wrapText="1"/>
    </xf>
    <xf numFmtId="0" fontId="10" fillId="0" borderId="0" xfId="0" applyFont="1" applyFill="1" applyBorder="1" applyAlignment="1" applyProtection="1">
      <alignment horizontal="left"/>
    </xf>
    <xf numFmtId="0" fontId="6" fillId="7" borderId="46" xfId="0" applyFont="1" applyFill="1" applyBorder="1" applyAlignment="1" applyProtection="1">
      <alignment horizontal="center" textRotation="90"/>
    </xf>
    <xf numFmtId="0" fontId="6" fillId="7" borderId="47" xfId="0" applyFont="1" applyFill="1" applyBorder="1" applyAlignment="1" applyProtection="1">
      <alignment horizontal="center" textRotation="90"/>
    </xf>
    <xf numFmtId="0" fontId="6" fillId="7" borderId="48" xfId="0" applyFont="1" applyFill="1" applyBorder="1" applyAlignment="1" applyProtection="1">
      <alignment horizontal="center" textRotation="90"/>
    </xf>
    <xf numFmtId="0" fontId="6" fillId="0" borderId="23" xfId="0" applyFont="1" applyFill="1" applyBorder="1" applyAlignment="1" applyProtection="1">
      <alignment horizontal="center" textRotation="90"/>
    </xf>
    <xf numFmtId="0" fontId="6" fillId="0" borderId="15" xfId="0" applyFont="1" applyFill="1" applyBorder="1" applyAlignment="1" applyProtection="1">
      <alignment horizontal="center" textRotation="90"/>
    </xf>
    <xf numFmtId="0" fontId="20" fillId="0" borderId="0" xfId="0" applyFont="1" applyFill="1" applyBorder="1" applyAlignment="1" applyProtection="1">
      <alignment horizontal="center" vertical="center"/>
    </xf>
    <xf numFmtId="0" fontId="20" fillId="0" borderId="58" xfId="0" applyFont="1" applyBorder="1" applyAlignment="1" applyProtection="1">
      <alignment horizontal="center" vertical="center"/>
    </xf>
    <xf numFmtId="0" fontId="8" fillId="7" borderId="48" xfId="0" applyFont="1" applyFill="1" applyBorder="1" applyAlignment="1" applyProtection="1">
      <alignment horizontal="center" textRotation="90"/>
    </xf>
    <xf numFmtId="0" fontId="6" fillId="7" borderId="59" xfId="0" applyFont="1" applyFill="1" applyBorder="1" applyAlignment="1" applyProtection="1">
      <alignment horizontal="center" textRotation="90"/>
    </xf>
    <xf numFmtId="0" fontId="6" fillId="10" borderId="40" xfId="0" applyFont="1" applyFill="1" applyBorder="1" applyAlignment="1" applyProtection="1">
      <alignment horizontal="center"/>
    </xf>
    <xf numFmtId="0" fontId="6" fillId="10" borderId="47" xfId="0" applyFont="1" applyFill="1" applyBorder="1" applyAlignment="1" applyProtection="1">
      <alignment horizontal="center"/>
    </xf>
    <xf numFmtId="0" fontId="5" fillId="7" borderId="19" xfId="0" applyFont="1" applyFill="1" applyBorder="1" applyAlignment="1">
      <alignment horizontal="center" vertical="center"/>
    </xf>
    <xf numFmtId="0" fontId="5" fillId="7" borderId="49" xfId="0" applyFont="1" applyFill="1" applyBorder="1" applyAlignment="1">
      <alignment horizontal="center" vertical="center"/>
    </xf>
    <xf numFmtId="0" fontId="5" fillId="7" borderId="50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/>
    </xf>
    <xf numFmtId="0" fontId="7" fillId="7" borderId="0" xfId="0" applyFont="1" applyFill="1" applyBorder="1" applyAlignment="1" applyProtection="1">
      <alignment horizontal="left"/>
      <protection locked="0"/>
    </xf>
    <xf numFmtId="0" fontId="8" fillId="7" borderId="39" xfId="0" applyFont="1" applyFill="1" applyBorder="1" applyAlignment="1">
      <alignment horizontal="center"/>
    </xf>
    <xf numFmtId="0" fontId="8" fillId="7" borderId="15" xfId="0" applyFont="1" applyFill="1" applyBorder="1" applyAlignment="1">
      <alignment horizontal="center"/>
    </xf>
    <xf numFmtId="0" fontId="8" fillId="7" borderId="40" xfId="0" applyFont="1" applyFill="1" applyBorder="1" applyAlignment="1">
      <alignment horizontal="center"/>
    </xf>
    <xf numFmtId="0" fontId="8" fillId="2" borderId="41" xfId="0" applyFont="1" applyFill="1" applyBorder="1" applyAlignment="1">
      <alignment horizontal="center"/>
    </xf>
    <xf numFmtId="0" fontId="8" fillId="2" borderId="42" xfId="0" applyFont="1" applyFill="1" applyBorder="1" applyAlignment="1">
      <alignment horizontal="center"/>
    </xf>
    <xf numFmtId="0" fontId="8" fillId="2" borderId="43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4" borderId="41" xfId="0" applyFont="1" applyFill="1" applyBorder="1" applyAlignment="1">
      <alignment horizontal="center"/>
    </xf>
    <xf numFmtId="0" fontId="8" fillId="4" borderId="42" xfId="0" applyFont="1" applyFill="1" applyBorder="1" applyAlignment="1">
      <alignment horizontal="center"/>
    </xf>
    <xf numFmtId="0" fontId="8" fillId="4" borderId="43" xfId="0" applyFont="1" applyFill="1" applyBorder="1" applyAlignment="1">
      <alignment horizontal="center"/>
    </xf>
    <xf numFmtId="0" fontId="8" fillId="5" borderId="41" xfId="0" applyFont="1" applyFill="1" applyBorder="1" applyAlignment="1" applyProtection="1">
      <alignment horizontal="center"/>
      <protection locked="0"/>
    </xf>
    <xf numFmtId="0" fontId="8" fillId="5" borderId="42" xfId="0" applyFont="1" applyFill="1" applyBorder="1" applyAlignment="1" applyProtection="1">
      <alignment horizontal="center"/>
      <protection locked="0"/>
    </xf>
    <xf numFmtId="0" fontId="8" fillId="5" borderId="43" xfId="0" applyFont="1" applyFill="1" applyBorder="1" applyAlignment="1" applyProtection="1">
      <alignment horizontal="center"/>
      <protection locked="0"/>
    </xf>
    <xf numFmtId="0" fontId="19" fillId="11" borderId="0" xfId="0" applyFont="1" applyFill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6" fillId="7" borderId="30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/>
    </xf>
    <xf numFmtId="0" fontId="6" fillId="7" borderId="29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right"/>
    </xf>
    <xf numFmtId="0" fontId="6" fillId="7" borderId="44" xfId="0" applyFont="1" applyFill="1" applyBorder="1" applyAlignment="1">
      <alignment horizontal="right"/>
    </xf>
    <xf numFmtId="0" fontId="6" fillId="7" borderId="45" xfId="0" applyFont="1" applyFill="1" applyBorder="1" applyAlignment="1">
      <alignment horizontal="right"/>
    </xf>
    <xf numFmtId="0" fontId="8" fillId="10" borderId="41" xfId="0" applyFont="1" applyFill="1" applyBorder="1" applyAlignment="1">
      <alignment horizontal="center"/>
    </xf>
    <xf numFmtId="0" fontId="8" fillId="10" borderId="42" xfId="0" applyFont="1" applyFill="1" applyBorder="1" applyAlignment="1">
      <alignment horizontal="center"/>
    </xf>
    <xf numFmtId="0" fontId="8" fillId="10" borderId="43" xfId="0" applyFont="1" applyFill="1" applyBorder="1" applyAlignment="1">
      <alignment horizontal="center"/>
    </xf>
    <xf numFmtId="0" fontId="8" fillId="5" borderId="41" xfId="0" applyFont="1" applyFill="1" applyBorder="1" applyAlignment="1">
      <alignment horizontal="center"/>
    </xf>
    <xf numFmtId="0" fontId="8" fillId="5" borderId="42" xfId="0" applyFont="1" applyFill="1" applyBorder="1" applyAlignment="1">
      <alignment horizontal="center"/>
    </xf>
    <xf numFmtId="0" fontId="8" fillId="5" borderId="43" xfId="0" applyFont="1" applyFill="1" applyBorder="1" applyAlignment="1">
      <alignment horizontal="center"/>
    </xf>
    <xf numFmtId="0" fontId="8" fillId="9" borderId="41" xfId="0" applyFont="1" applyFill="1" applyBorder="1" applyAlignment="1">
      <alignment horizontal="center"/>
    </xf>
    <xf numFmtId="0" fontId="8" fillId="9" borderId="42" xfId="0" applyFont="1" applyFill="1" applyBorder="1" applyAlignment="1">
      <alignment horizontal="center"/>
    </xf>
    <xf numFmtId="0" fontId="8" fillId="9" borderId="43" xfId="0" applyFont="1" applyFill="1" applyBorder="1" applyAlignment="1">
      <alignment horizontal="center"/>
    </xf>
    <xf numFmtId="0" fontId="7" fillId="7" borderId="0" xfId="0" applyFont="1" applyFill="1" applyBorder="1" applyAlignment="1">
      <alignment horizontal="left"/>
    </xf>
    <xf numFmtId="0" fontId="19" fillId="11" borderId="0" xfId="0" applyFont="1" applyFill="1" applyAlignment="1">
      <alignment horizontal="left" vertical="center" wrapText="1"/>
    </xf>
    <xf numFmtId="0" fontId="8" fillId="7" borderId="46" xfId="0" applyFont="1" applyFill="1" applyBorder="1" applyAlignment="1" applyProtection="1">
      <alignment horizontal="center" vertical="center"/>
    </xf>
    <xf numFmtId="0" fontId="8" fillId="7" borderId="48" xfId="0" applyFont="1" applyFill="1" applyBorder="1" applyAlignment="1" applyProtection="1">
      <alignment horizontal="center" vertical="center"/>
    </xf>
    <xf numFmtId="0" fontId="8" fillId="7" borderId="15" xfId="0" applyFont="1" applyFill="1" applyBorder="1" applyAlignment="1" applyProtection="1">
      <alignment horizontal="center" vertical="center"/>
    </xf>
    <xf numFmtId="0" fontId="8" fillId="7" borderId="40" xfId="0" applyFont="1" applyFill="1" applyBorder="1" applyAlignment="1" applyProtection="1">
      <alignment horizontal="center" vertical="center"/>
    </xf>
    <xf numFmtId="0" fontId="8" fillId="7" borderId="47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left"/>
    </xf>
    <xf numFmtId="0" fontId="5" fillId="7" borderId="19" xfId="0" applyFont="1" applyFill="1" applyBorder="1" applyAlignment="1" applyProtection="1">
      <alignment horizontal="center" vertical="center"/>
    </xf>
    <xf numFmtId="0" fontId="5" fillId="7" borderId="49" xfId="0" applyFont="1" applyFill="1" applyBorder="1" applyAlignment="1" applyProtection="1">
      <alignment horizontal="center" vertical="center"/>
    </xf>
    <xf numFmtId="0" fontId="5" fillId="7" borderId="50" xfId="0" applyFont="1" applyFill="1" applyBorder="1" applyAlignment="1" applyProtection="1">
      <alignment horizontal="center" vertical="center"/>
    </xf>
    <xf numFmtId="0" fontId="7" fillId="7" borderId="0" xfId="0" applyFont="1" applyFill="1" applyAlignment="1" applyProtection="1">
      <alignment horizontal="left"/>
    </xf>
    <xf numFmtId="0" fontId="1" fillId="11" borderId="0" xfId="0" applyFont="1" applyFill="1" applyAlignment="1">
      <alignment horizontal="left" vertical="center" wrapText="1"/>
    </xf>
  </cellXfs>
  <cellStyles count="1">
    <cellStyle name="Normal" xfId="0" builtinId="0"/>
  </cellStyles>
  <dxfs count="34"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CC99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318021</xdr:colOff>
      <xdr:row>14</xdr:row>
      <xdr:rowOff>167987</xdr:rowOff>
    </xdr:from>
    <xdr:to>
      <xdr:col>27</xdr:col>
      <xdr:colOff>359695</xdr:colOff>
      <xdr:row>21</xdr:row>
      <xdr:rowOff>83678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6396" y="2692112"/>
          <a:ext cx="2441974" cy="1087266"/>
        </a:xfrm>
        <a:prstGeom prst="rect">
          <a:avLst/>
        </a:prstGeom>
      </xdr:spPr>
    </xdr:pic>
    <xdr:clientData/>
  </xdr:twoCellAnchor>
  <xdr:twoCellAnchor editAs="oneCell">
    <xdr:from>
      <xdr:col>27</xdr:col>
      <xdr:colOff>305215</xdr:colOff>
      <xdr:row>2</xdr:row>
      <xdr:rowOff>92351</xdr:rowOff>
    </xdr:from>
    <xdr:to>
      <xdr:col>29</xdr:col>
      <xdr:colOff>43125</xdr:colOff>
      <xdr:row>11</xdr:row>
      <xdr:rowOff>91620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890" y="568601"/>
          <a:ext cx="538010" cy="1551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106680</xdr:colOff>
      <xdr:row>15</xdr:row>
      <xdr:rowOff>0</xdr:rowOff>
    </xdr:from>
    <xdr:to>
      <xdr:col>27</xdr:col>
      <xdr:colOff>166060</xdr:colOff>
      <xdr:row>21</xdr:row>
      <xdr:rowOff>98010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720" y="2247900"/>
          <a:ext cx="2528260" cy="1172430"/>
        </a:xfrm>
        <a:prstGeom prst="rect">
          <a:avLst/>
        </a:prstGeom>
      </xdr:spPr>
    </xdr:pic>
    <xdr:clientData/>
  </xdr:twoCellAnchor>
  <xdr:twoCellAnchor editAs="oneCell">
    <xdr:from>
      <xdr:col>27</xdr:col>
      <xdr:colOff>22860</xdr:colOff>
      <xdr:row>1</xdr:row>
      <xdr:rowOff>0</xdr:rowOff>
    </xdr:from>
    <xdr:to>
      <xdr:col>28</xdr:col>
      <xdr:colOff>161717</xdr:colOff>
      <xdr:row>10</xdr:row>
      <xdr:rowOff>11147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8780" y="0"/>
          <a:ext cx="550337" cy="15961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113128</xdr:colOff>
      <xdr:row>11</xdr:row>
      <xdr:rowOff>157827</xdr:rowOff>
    </xdr:from>
    <xdr:to>
      <xdr:col>27</xdr:col>
      <xdr:colOff>468337</xdr:colOff>
      <xdr:row>13</xdr:row>
      <xdr:rowOff>644890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2028" y="3083907"/>
          <a:ext cx="1940169" cy="898543"/>
        </a:xfrm>
        <a:prstGeom prst="rect">
          <a:avLst/>
        </a:prstGeom>
      </xdr:spPr>
    </xdr:pic>
    <xdr:clientData/>
  </xdr:twoCellAnchor>
  <xdr:twoCellAnchor editAs="oneCell">
    <xdr:from>
      <xdr:col>25</xdr:col>
      <xdr:colOff>286629</xdr:colOff>
      <xdr:row>1</xdr:row>
      <xdr:rowOff>0</xdr:rowOff>
    </xdr:from>
    <xdr:to>
      <xdr:col>26</xdr:col>
      <xdr:colOff>45658</xdr:colOff>
      <xdr:row>5</xdr:row>
      <xdr:rowOff>816523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06" y="0"/>
          <a:ext cx="550337" cy="15961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J41"/>
  <sheetViews>
    <sheetView showGridLines="0" showZeros="0" tabSelected="1" zoomScaleNormal="100" workbookViewId="0">
      <selection activeCell="B18" sqref="B18"/>
    </sheetView>
  </sheetViews>
  <sheetFormatPr baseColWidth="10" defaultColWidth="6" defaultRowHeight="12.75" x14ac:dyDescent="0.2"/>
  <cols>
    <col min="1" max="1" width="3.140625" style="4" customWidth="1"/>
    <col min="2" max="5" width="6" style="4" customWidth="1"/>
    <col min="6" max="6" width="6" style="4" hidden="1" customWidth="1"/>
    <col min="7" max="11" width="6" style="4" customWidth="1"/>
    <col min="12" max="12" width="6" style="4" hidden="1" customWidth="1"/>
    <col min="13" max="17" width="6" style="4" customWidth="1"/>
    <col min="18" max="18" width="6" style="4" hidden="1" customWidth="1"/>
    <col min="19" max="19" width="3.5703125" style="4" customWidth="1"/>
    <col min="20" max="23" width="6" style="4" customWidth="1"/>
    <col min="24" max="24" width="6" style="4" hidden="1" customWidth="1"/>
    <col min="25" max="25" width="12.42578125" style="4" hidden="1" customWidth="1"/>
    <col min="26" max="16384" width="6" style="4"/>
  </cols>
  <sheetData>
    <row r="1" spans="1:25" s="2" customFormat="1" ht="25.15" customHeight="1" x14ac:dyDescent="0.2">
      <c r="A1" s="1"/>
      <c r="B1" s="158" t="s">
        <v>27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60"/>
    </row>
    <row r="2" spans="1:25" x14ac:dyDescent="0.2">
      <c r="A2" s="3"/>
    </row>
    <row r="3" spans="1:25" x14ac:dyDescent="0.2">
      <c r="A3" s="3"/>
    </row>
    <row r="4" spans="1:25" ht="15.75" x14ac:dyDescent="0.25">
      <c r="B4" s="162" t="s">
        <v>26</v>
      </c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</row>
    <row r="5" spans="1:25" ht="15" x14ac:dyDescent="0.25">
      <c r="B5" s="161" t="s">
        <v>24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</row>
    <row r="6" spans="1:25" ht="12.75" customHeight="1" x14ac:dyDescent="0.2"/>
    <row r="7" spans="1:25" ht="13.5" thickBot="1" x14ac:dyDescent="0.25"/>
    <row r="8" spans="1:25" ht="13.5" thickBot="1" x14ac:dyDescent="0.25">
      <c r="B8" s="163" t="s">
        <v>0</v>
      </c>
      <c r="C8" s="164"/>
      <c r="D8" s="165"/>
      <c r="E8" s="5" t="s">
        <v>6</v>
      </c>
      <c r="H8" s="163" t="s">
        <v>1</v>
      </c>
      <c r="I8" s="164"/>
      <c r="J8" s="164"/>
      <c r="K8" s="5" t="s">
        <v>6</v>
      </c>
      <c r="N8" s="163" t="s">
        <v>2</v>
      </c>
      <c r="O8" s="164"/>
      <c r="P8" s="165"/>
      <c r="Q8" s="5" t="s">
        <v>6</v>
      </c>
      <c r="X8" s="4">
        <v>6</v>
      </c>
      <c r="Y8" s="4" t="s">
        <v>22</v>
      </c>
    </row>
    <row r="9" spans="1:25" x14ac:dyDescent="0.2">
      <c r="B9" s="166" t="s">
        <v>28</v>
      </c>
      <c r="C9" s="167"/>
      <c r="D9" s="168"/>
      <c r="E9" s="6"/>
      <c r="H9" s="166" t="str">
        <f>$B9</f>
        <v>Economie</v>
      </c>
      <c r="I9" s="167"/>
      <c r="J9" s="168"/>
      <c r="K9" s="6"/>
      <c r="N9" s="166" t="str">
        <f>$B9</f>
        <v>Economie</v>
      </c>
      <c r="O9" s="167"/>
      <c r="P9" s="168"/>
      <c r="Q9" s="6"/>
      <c r="X9" s="4">
        <v>5.5</v>
      </c>
      <c r="Y9" s="4" t="s">
        <v>4</v>
      </c>
    </row>
    <row r="10" spans="1:25" x14ac:dyDescent="0.2">
      <c r="B10" s="7"/>
      <c r="C10" s="8"/>
      <c r="D10" s="9"/>
      <c r="E10" s="10"/>
      <c r="G10" s="11"/>
      <c r="H10" s="7"/>
      <c r="I10" s="8"/>
      <c r="J10" s="9"/>
      <c r="K10" s="10"/>
      <c r="M10" s="11"/>
      <c r="N10" s="7"/>
      <c r="O10" s="8"/>
      <c r="P10" s="9"/>
      <c r="Q10" s="10"/>
      <c r="X10" s="4">
        <v>5</v>
      </c>
      <c r="Y10" s="4" t="s">
        <v>5</v>
      </c>
    </row>
    <row r="11" spans="1:25" ht="13.5" thickBot="1" x14ac:dyDescent="0.25">
      <c r="B11" s="12"/>
      <c r="C11" s="13"/>
      <c r="D11" s="14"/>
      <c r="E11" s="15"/>
      <c r="G11" s="11"/>
      <c r="H11" s="12"/>
      <c r="I11" s="13"/>
      <c r="J11" s="14"/>
      <c r="K11" s="15"/>
      <c r="M11" s="11"/>
      <c r="N11" s="12"/>
      <c r="O11" s="13"/>
      <c r="P11" s="14"/>
      <c r="Q11" s="15"/>
      <c r="X11" s="4">
        <v>4.5</v>
      </c>
    </row>
    <row r="12" spans="1:25" ht="13.5" thickBot="1" x14ac:dyDescent="0.25">
      <c r="B12" s="16"/>
      <c r="C12" s="17"/>
      <c r="D12" s="18"/>
      <c r="E12" s="19" t="str">
        <f>IF(ISERROR(AVERAGE(ECOS1)),"",MROUND(AVERAGE(ECOS1),0.5))</f>
        <v/>
      </c>
      <c r="F12" s="4">
        <f>IF(E12&lt;4,(4-E12)*2,0)</f>
        <v>0</v>
      </c>
      <c r="G12" s="11"/>
      <c r="H12" s="16"/>
      <c r="I12" s="17"/>
      <c r="J12" s="18"/>
      <c r="K12" s="19" t="str">
        <f>IF(ISERROR(AVERAGE(ECOS2)),"",MROUND(AVERAGE(ECOS2),0.5))</f>
        <v/>
      </c>
      <c r="L12" s="4">
        <f>IF(K12&lt;4,(4-K12)*2,0)</f>
        <v>0</v>
      </c>
      <c r="M12" s="11"/>
      <c r="N12" s="16"/>
      <c r="O12" s="17"/>
      <c r="P12" s="18"/>
      <c r="Q12" s="19" t="str">
        <f>IF(ISERROR(AVERAGE(ECOS3)),"",MROUND(AVERAGE(ECOS3),0.5))</f>
        <v/>
      </c>
      <c r="R12" s="4">
        <f>IF(Q12&lt;4,(4-Q12)*2,0)</f>
        <v>0</v>
      </c>
      <c r="X12" s="4">
        <v>4</v>
      </c>
    </row>
    <row r="13" spans="1:25" x14ac:dyDescent="0.2">
      <c r="B13" s="172" t="s">
        <v>29</v>
      </c>
      <c r="C13" s="173"/>
      <c r="D13" s="174"/>
      <c r="E13" s="6"/>
      <c r="H13" s="169" t="str">
        <f>$B13</f>
        <v>Société</v>
      </c>
      <c r="I13" s="170"/>
      <c r="J13" s="171"/>
      <c r="K13" s="6"/>
      <c r="N13" s="169" t="str">
        <f>$B13</f>
        <v>Société</v>
      </c>
      <c r="O13" s="170"/>
      <c r="P13" s="171"/>
      <c r="Q13" s="6"/>
      <c r="X13" s="4">
        <v>3.5</v>
      </c>
    </row>
    <row r="14" spans="1:25" x14ac:dyDescent="0.2">
      <c r="B14" s="20"/>
      <c r="C14" s="21"/>
      <c r="D14" s="22"/>
      <c r="E14" s="10"/>
      <c r="G14" s="11"/>
      <c r="H14" s="20"/>
      <c r="I14" s="21"/>
      <c r="J14" s="22"/>
      <c r="K14" s="10"/>
      <c r="M14" s="11"/>
      <c r="N14" s="20"/>
      <c r="O14" s="21"/>
      <c r="P14" s="22"/>
      <c r="Q14" s="10"/>
      <c r="X14" s="4">
        <v>3</v>
      </c>
    </row>
    <row r="15" spans="1:25" ht="13.5" thickBot="1" x14ac:dyDescent="0.25">
      <c r="B15" s="23"/>
      <c r="C15" s="24"/>
      <c r="D15" s="25"/>
      <c r="E15" s="15"/>
      <c r="G15" s="11"/>
      <c r="H15" s="23"/>
      <c r="I15" s="24"/>
      <c r="J15" s="25"/>
      <c r="K15" s="15"/>
      <c r="M15" s="11"/>
      <c r="N15" s="23"/>
      <c r="O15" s="24"/>
      <c r="P15" s="25"/>
      <c r="Q15" s="15"/>
      <c r="X15" s="4">
        <v>2.5</v>
      </c>
    </row>
    <row r="16" spans="1:25" ht="13.5" thickBot="1" x14ac:dyDescent="0.25">
      <c r="B16" s="26"/>
      <c r="C16" s="27"/>
      <c r="D16" s="28"/>
      <c r="E16" s="29" t="str">
        <f>IF(ISERROR(AVERAGE(SOCS1)),"",MROUND(AVERAGE(SOCS1),0.5))</f>
        <v/>
      </c>
      <c r="F16" s="4">
        <f>IF(E16&lt;4,4-E16,0)</f>
        <v>0</v>
      </c>
      <c r="G16" s="11"/>
      <c r="H16" s="26"/>
      <c r="I16" s="27"/>
      <c r="J16" s="28"/>
      <c r="K16" s="29" t="str">
        <f>IF(ISERROR(AVERAGE(SOCS2)),"",MROUND(AVERAGE(SOCS2),0.5))</f>
        <v/>
      </c>
      <c r="L16" s="4">
        <f>IF(K16&lt;4,4-K16,0)</f>
        <v>0</v>
      </c>
      <c r="M16" s="11"/>
      <c r="N16" s="26"/>
      <c r="O16" s="27"/>
      <c r="P16" s="28"/>
      <c r="Q16" s="29" t="str">
        <f>IF(ISERROR(AVERAGE(SOCS3)),"",MROUND(AVERAGE(SOCS3),0.5))</f>
        <v/>
      </c>
      <c r="R16" s="4">
        <f>IF(Q16&lt;4,4-Q16,0)</f>
        <v>0</v>
      </c>
      <c r="X16" s="4">
        <v>2</v>
      </c>
    </row>
    <row r="17" spans="2:24" x14ac:dyDescent="0.2">
      <c r="B17" s="175" t="s">
        <v>3</v>
      </c>
      <c r="C17" s="176"/>
      <c r="D17" s="177"/>
      <c r="E17" s="6"/>
      <c r="H17" s="175" t="s">
        <v>3</v>
      </c>
      <c r="I17" s="176"/>
      <c r="J17" s="177"/>
      <c r="K17" s="6"/>
      <c r="N17" s="175" t="s">
        <v>3</v>
      </c>
      <c r="O17" s="176"/>
      <c r="P17" s="177"/>
      <c r="Q17" s="6"/>
      <c r="X17" s="4">
        <v>1.5</v>
      </c>
    </row>
    <row r="18" spans="2:24" x14ac:dyDescent="0.2">
      <c r="B18" s="30"/>
      <c r="C18" s="31"/>
      <c r="D18" s="32"/>
      <c r="E18" s="10"/>
      <c r="G18" s="11"/>
      <c r="H18" s="30"/>
      <c r="I18" s="31"/>
      <c r="J18" s="32"/>
      <c r="K18" s="10"/>
      <c r="M18" s="11"/>
      <c r="N18" s="30"/>
      <c r="O18" s="31"/>
      <c r="P18" s="32"/>
      <c r="Q18" s="10"/>
      <c r="X18" s="4">
        <v>1</v>
      </c>
    </row>
    <row r="19" spans="2:24" ht="13.5" thickBot="1" x14ac:dyDescent="0.25">
      <c r="B19" s="33"/>
      <c r="C19" s="34"/>
      <c r="D19" s="35"/>
      <c r="E19" s="15"/>
      <c r="G19" s="11"/>
      <c r="H19" s="33"/>
      <c r="I19" s="34"/>
      <c r="J19" s="35"/>
      <c r="K19" s="15"/>
      <c r="M19" s="11"/>
      <c r="N19" s="33"/>
      <c r="O19" s="34"/>
      <c r="P19" s="35"/>
      <c r="Q19" s="15"/>
    </row>
    <row r="20" spans="2:24" ht="13.5" thickBot="1" x14ac:dyDescent="0.25">
      <c r="B20" s="36"/>
      <c r="C20" s="37"/>
      <c r="D20" s="38"/>
      <c r="E20" s="39" t="str">
        <f>IF(ISERROR(AVERAGE(FRAS1)),"",MROUND(AVERAGE(FRAS1),0.5))</f>
        <v/>
      </c>
      <c r="F20" s="4">
        <f>IF(E20&lt;4,4-E20,0)</f>
        <v>0</v>
      </c>
      <c r="G20" s="11"/>
      <c r="H20" s="36"/>
      <c r="I20" s="37"/>
      <c r="J20" s="38"/>
      <c r="K20" s="39" t="str">
        <f>IF(ISERROR(AVERAGE(FRAS2)),"",MROUND(AVERAGE(FRAS2),0.5))</f>
        <v/>
      </c>
      <c r="L20" s="4">
        <f>IF(K20&lt;4,4-K20,0)</f>
        <v>0</v>
      </c>
      <c r="M20" s="11"/>
      <c r="N20" s="36"/>
      <c r="O20" s="37"/>
      <c r="P20" s="38"/>
      <c r="Q20" s="39" t="str">
        <f>IF(ISERROR(AVERAGE(FRAS3)),"",MROUND(AVERAGE(FRAS3),0.5))</f>
        <v/>
      </c>
      <c r="R20" s="4">
        <f>IF(Q20&lt;4,4-Q20,0)</f>
        <v>0</v>
      </c>
    </row>
    <row r="21" spans="2:24" x14ac:dyDescent="0.2">
      <c r="B21" s="178" t="s">
        <v>22</v>
      </c>
      <c r="C21" s="179"/>
      <c r="D21" s="180"/>
      <c r="E21" s="6"/>
      <c r="H21" s="192" t="str">
        <f>IF(_LN2="Choisir langue 2*","ALL ou ANG",_LN2)</f>
        <v>ALL ou ANG</v>
      </c>
      <c r="I21" s="193"/>
      <c r="J21" s="194"/>
      <c r="K21" s="6"/>
      <c r="N21" s="192" t="str">
        <f>IF(_LN2="Choisir langue 2*","ALL ou ANG",_LN2)</f>
        <v>ALL ou ANG</v>
      </c>
      <c r="O21" s="193"/>
      <c r="P21" s="194"/>
      <c r="Q21" s="6"/>
    </row>
    <row r="22" spans="2:24" x14ac:dyDescent="0.2">
      <c r="B22" s="40"/>
      <c r="C22" s="41"/>
      <c r="D22" s="42"/>
      <c r="E22" s="10"/>
      <c r="G22" s="11"/>
      <c r="H22" s="40"/>
      <c r="I22" s="41"/>
      <c r="J22" s="42"/>
      <c r="K22" s="10"/>
      <c r="M22" s="11"/>
      <c r="N22" s="40"/>
      <c r="O22" s="41"/>
      <c r="P22" s="42"/>
      <c r="Q22" s="10"/>
    </row>
    <row r="23" spans="2:24" ht="13.5" thickBot="1" x14ac:dyDescent="0.25">
      <c r="B23" s="43"/>
      <c r="C23" s="44"/>
      <c r="D23" s="45"/>
      <c r="E23" s="15"/>
      <c r="G23" s="11"/>
      <c r="H23" s="43"/>
      <c r="I23" s="44"/>
      <c r="J23" s="45"/>
      <c r="K23" s="15"/>
      <c r="M23" s="11"/>
      <c r="N23" s="43"/>
      <c r="O23" s="44"/>
      <c r="P23" s="45"/>
      <c r="Q23" s="15"/>
    </row>
    <row r="24" spans="2:24" ht="13.5" thickBot="1" x14ac:dyDescent="0.25">
      <c r="B24" s="46"/>
      <c r="C24" s="47"/>
      <c r="D24" s="48"/>
      <c r="E24" s="49" t="str">
        <f>IF(ISERROR(AVERAGE(LANG2S1)),"",MROUND(AVERAGE(LANG2S1),0.5))</f>
        <v/>
      </c>
      <c r="F24" s="4">
        <f>IF(E24&lt;4,4-E24,0)</f>
        <v>0</v>
      </c>
      <c r="G24" s="11"/>
      <c r="H24" s="46"/>
      <c r="I24" s="47"/>
      <c r="J24" s="48"/>
      <c r="K24" s="49" t="str">
        <f>IF(ISERROR(AVERAGE(LANG2S2)),"",MROUND(AVERAGE(LANG2S2),0.5))</f>
        <v/>
      </c>
      <c r="L24" s="4">
        <f>IF(K24&lt;4,4-K24,0)</f>
        <v>0</v>
      </c>
      <c r="M24" s="11"/>
      <c r="N24" s="46"/>
      <c r="O24" s="47"/>
      <c r="P24" s="48"/>
      <c r="Q24" s="49" t="str">
        <f>IF(ISERROR(AVERAGE(LANG2S3)),"",MROUND(AVERAGE(LANG2S3),0.5))</f>
        <v/>
      </c>
      <c r="R24" s="4">
        <f>IF(Q24&lt;4,4-Q24,0)</f>
        <v>0</v>
      </c>
    </row>
    <row r="25" spans="2:24" x14ac:dyDescent="0.2">
      <c r="B25" s="189" t="s">
        <v>30</v>
      </c>
      <c r="C25" s="190"/>
      <c r="D25" s="191"/>
      <c r="E25" s="6"/>
      <c r="G25" s="11"/>
      <c r="H25" s="195" t="s">
        <v>31</v>
      </c>
      <c r="I25" s="196"/>
      <c r="J25" s="197"/>
      <c r="K25" s="6"/>
      <c r="M25" s="11"/>
      <c r="N25" s="195" t="s">
        <v>31</v>
      </c>
      <c r="O25" s="196"/>
      <c r="P25" s="197"/>
      <c r="Q25" s="6"/>
    </row>
    <row r="26" spans="2:24" x14ac:dyDescent="0.2">
      <c r="B26" s="79"/>
      <c r="C26" s="80"/>
      <c r="D26" s="81"/>
      <c r="E26" s="10"/>
      <c r="G26" s="11"/>
      <c r="H26" s="79"/>
      <c r="I26" s="80"/>
      <c r="J26" s="81"/>
      <c r="K26" s="10"/>
      <c r="M26" s="11"/>
      <c r="N26" s="79"/>
      <c r="O26" s="80"/>
      <c r="P26" s="81"/>
      <c r="Q26" s="10"/>
    </row>
    <row r="27" spans="2:24" ht="13.5" thickBot="1" x14ac:dyDescent="0.25">
      <c r="B27" s="82"/>
      <c r="C27" s="83"/>
      <c r="D27" s="84"/>
      <c r="E27" s="15"/>
      <c r="G27" s="11"/>
      <c r="H27" s="82"/>
      <c r="I27" s="83"/>
      <c r="J27" s="84"/>
      <c r="K27" s="15"/>
      <c r="M27" s="11"/>
      <c r="N27" s="82"/>
      <c r="O27" s="83"/>
      <c r="P27" s="84"/>
      <c r="Q27" s="15"/>
    </row>
    <row r="28" spans="2:24" ht="13.5" thickBot="1" x14ac:dyDescent="0.25">
      <c r="B28" s="85"/>
      <c r="C28" s="86"/>
      <c r="D28" s="87"/>
      <c r="E28" s="88" t="str">
        <f>IF(ISERROR(AVERAGE(CGBS1)),"",MROUND(AVERAGE(CGBS1),0.5))</f>
        <v/>
      </c>
      <c r="H28" s="85"/>
      <c r="I28" s="86"/>
      <c r="J28" s="87"/>
      <c r="K28" s="88" t="str">
        <f>IF(ISERROR(AVERAGE(CCDS2)),"",MROUND(AVERAGE(CCDS2),0.5))</f>
        <v/>
      </c>
      <c r="N28" s="85"/>
      <c r="O28" s="86"/>
      <c r="P28" s="87"/>
      <c r="Q28" s="88" t="str">
        <f>IF(ISERROR(AVERAGE(CCDS3)),"",MROUND(AVERAGE(CCDS3),0.5))</f>
        <v/>
      </c>
    </row>
    <row r="29" spans="2:24" ht="13.5" thickBot="1" x14ac:dyDescent="0.25"/>
    <row r="30" spans="2:24" ht="13.5" thickBot="1" x14ac:dyDescent="0.25">
      <c r="B30" s="163" t="s">
        <v>7</v>
      </c>
      <c r="C30" s="164"/>
      <c r="D30" s="164"/>
      <c r="E30" s="165"/>
      <c r="H30" s="163" t="s">
        <v>9</v>
      </c>
      <c r="I30" s="164"/>
      <c r="J30" s="164"/>
      <c r="K30" s="165"/>
      <c r="N30" s="163" t="s">
        <v>10</v>
      </c>
      <c r="O30" s="164"/>
      <c r="P30" s="164"/>
      <c r="Q30" s="165"/>
    </row>
    <row r="31" spans="2:24" ht="13.5" thickBot="1" x14ac:dyDescent="0.25">
      <c r="B31" s="52"/>
      <c r="C31" s="53"/>
      <c r="D31" s="53"/>
      <c r="E31" s="54"/>
      <c r="H31" s="52"/>
      <c r="I31" s="53"/>
      <c r="J31" s="53"/>
      <c r="K31" s="54"/>
      <c r="N31" s="52"/>
      <c r="O31" s="53"/>
      <c r="P31" s="53"/>
      <c r="Q31" s="54"/>
    </row>
    <row r="32" spans="2:24" ht="24" customHeight="1" thickBot="1" x14ac:dyDescent="0.3">
      <c r="B32" s="183" t="s">
        <v>32</v>
      </c>
      <c r="C32" s="184"/>
      <c r="D32" s="185"/>
      <c r="E32" s="55" t="str">
        <f>IF(ISERROR(AVERAGE(E12,E16,E20,E24)),"",ROUND(AVERAGE(E12,E16,E20,E24),1))</f>
        <v/>
      </c>
      <c r="G32" s="50"/>
      <c r="H32" s="183" t="s">
        <v>32</v>
      </c>
      <c r="I32" s="184"/>
      <c r="J32" s="185"/>
      <c r="K32" s="55" t="str">
        <f>IF(ISERROR(AVERAGE(K12,K16,K20,K24)),"",ROUND(AVERAGE(K12,K16,K20,K24),1))</f>
        <v/>
      </c>
      <c r="M32" s="50" t="str">
        <f>IF(OR(K32=0,K32=""),"",IF(K32&lt;4,"O","P"))</f>
        <v/>
      </c>
      <c r="N32" s="183" t="s">
        <v>32</v>
      </c>
      <c r="O32" s="184"/>
      <c r="P32" s="185"/>
      <c r="Q32" s="55" t="str">
        <f>IF(ISERROR(AVERAGE(Q12,Q16,Q20,Q24)),"",ROUND(AVERAGE(Q12,Q16,Q20,Q24),1))</f>
        <v/>
      </c>
      <c r="S32" s="50" t="str">
        <f>IF(OR(Q32=0,Q32=""),"",IF(Q32&lt;4,"O","P"))</f>
        <v/>
      </c>
    </row>
    <row r="33" spans="2:36" ht="16.5" thickBot="1" x14ac:dyDescent="0.3">
      <c r="B33" s="75"/>
      <c r="C33" s="76"/>
      <c r="D33" s="76"/>
      <c r="E33" s="76"/>
      <c r="G33" s="77"/>
      <c r="H33" s="75"/>
      <c r="I33" s="76"/>
      <c r="J33" s="76"/>
      <c r="K33" s="76"/>
      <c r="M33" s="77"/>
      <c r="N33" s="75"/>
      <c r="O33" s="76"/>
      <c r="P33" s="76"/>
      <c r="Q33" s="76"/>
      <c r="S33" s="77"/>
    </row>
    <row r="34" spans="2:36" ht="30.75" customHeight="1" thickBot="1" x14ac:dyDescent="0.3">
      <c r="B34" s="183" t="s">
        <v>33</v>
      </c>
      <c r="C34" s="184"/>
      <c r="D34" s="185"/>
      <c r="E34" s="55" t="str">
        <f>IF(OR(E28="",E28=0),"",E28)</f>
        <v/>
      </c>
      <c r="G34" s="77"/>
      <c r="H34" s="183" t="s">
        <v>33</v>
      </c>
      <c r="I34" s="184"/>
      <c r="J34" s="185"/>
      <c r="K34" s="55" t="str">
        <f>IF(OR(K28="",K28=0),"",K28)</f>
        <v/>
      </c>
      <c r="M34" s="77"/>
      <c r="N34" s="183" t="s">
        <v>33</v>
      </c>
      <c r="O34" s="184"/>
      <c r="P34" s="185"/>
      <c r="Q34" s="55" t="str">
        <f>IF(OR(Q28="",Q28=0),"",Q28)</f>
        <v/>
      </c>
      <c r="S34" s="77"/>
    </row>
    <row r="35" spans="2:36" ht="13.5" thickBot="1" x14ac:dyDescent="0.25">
      <c r="B35" s="52"/>
      <c r="C35" s="53"/>
      <c r="D35" s="53"/>
      <c r="E35" s="56"/>
      <c r="H35" s="52"/>
      <c r="I35" s="53"/>
      <c r="J35" s="53"/>
      <c r="K35" s="56"/>
      <c r="N35" s="52"/>
      <c r="O35" s="53"/>
      <c r="P35" s="53"/>
      <c r="Q35" s="56"/>
    </row>
    <row r="36" spans="2:36" ht="13.5" thickBot="1" x14ac:dyDescent="0.25">
      <c r="B36" s="186" t="s">
        <v>8</v>
      </c>
      <c r="C36" s="187"/>
      <c r="D36" s="188"/>
      <c r="E36" s="5" t="str">
        <f>IF(OR(E32&lt;4,E34&lt;4),"échec","réussi")</f>
        <v>réussi</v>
      </c>
      <c r="H36" s="186" t="s">
        <v>8</v>
      </c>
      <c r="I36" s="187"/>
      <c r="J36" s="188"/>
      <c r="K36" s="5" t="str">
        <f>IF(OR(K32&lt;4,K34&lt;4),"échec","réussi")</f>
        <v>réussi</v>
      </c>
      <c r="N36" s="186" t="s">
        <v>8</v>
      </c>
      <c r="O36" s="187"/>
      <c r="P36" s="188"/>
      <c r="Q36" s="5" t="str">
        <f>IF(OR(Q32&lt;4,Q34&lt;4),"échec","réussi")</f>
        <v>réussi</v>
      </c>
    </row>
    <row r="39" spans="2:36" ht="15" customHeight="1" x14ac:dyDescent="0.2">
      <c r="B39" s="182" t="str">
        <f>IF(_LN2="Choisir langue 2*","* Cliquer sur la cellule, dérouler la liste et sélectionner la langue","")</f>
        <v>* Cliquer sur la cellule, dérouler la liste et sélectionner la langue</v>
      </c>
      <c r="C39" s="182"/>
      <c r="D39" s="182"/>
      <c r="E39" s="182"/>
      <c r="F39" s="182"/>
      <c r="G39" s="182"/>
      <c r="H39" s="182"/>
      <c r="I39" s="182"/>
      <c r="J39" s="182"/>
      <c r="K39" s="182"/>
      <c r="U39" s="181" t="s">
        <v>41</v>
      </c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</row>
    <row r="41" spans="2:36" s="51" customFormat="1" ht="11.25" customHeight="1" x14ac:dyDescent="0.2">
      <c r="N41" s="4"/>
      <c r="O41" s="4"/>
      <c r="P41" s="4"/>
    </row>
  </sheetData>
  <sheetProtection sheet="1" objects="1" scenarios="1" selectLockedCells="1"/>
  <mergeCells count="35">
    <mergeCell ref="B25:D25"/>
    <mergeCell ref="N13:P13"/>
    <mergeCell ref="N17:P17"/>
    <mergeCell ref="N21:P21"/>
    <mergeCell ref="N25:P25"/>
    <mergeCell ref="H17:J17"/>
    <mergeCell ref="H21:J21"/>
    <mergeCell ref="H25:J25"/>
    <mergeCell ref="U39:AJ39"/>
    <mergeCell ref="B39:K39"/>
    <mergeCell ref="B32:D32"/>
    <mergeCell ref="N36:P36"/>
    <mergeCell ref="H36:J36"/>
    <mergeCell ref="B36:D36"/>
    <mergeCell ref="B34:D34"/>
    <mergeCell ref="H34:J34"/>
    <mergeCell ref="N34:P34"/>
    <mergeCell ref="H32:J32"/>
    <mergeCell ref="N32:P32"/>
    <mergeCell ref="B1:Q1"/>
    <mergeCell ref="B5:Q5"/>
    <mergeCell ref="B4:Q4"/>
    <mergeCell ref="B30:E30"/>
    <mergeCell ref="H30:K30"/>
    <mergeCell ref="N30:Q30"/>
    <mergeCell ref="H9:J9"/>
    <mergeCell ref="B8:D8"/>
    <mergeCell ref="H8:J8"/>
    <mergeCell ref="N8:P8"/>
    <mergeCell ref="N9:P9"/>
    <mergeCell ref="B9:D9"/>
    <mergeCell ref="H13:J13"/>
    <mergeCell ref="B13:D13"/>
    <mergeCell ref="B17:D17"/>
    <mergeCell ref="B21:D21"/>
  </mergeCells>
  <phoneticPr fontId="2" type="noConversion"/>
  <conditionalFormatting sqref="E36">
    <cfRule type="cellIs" dxfId="33" priority="19" stopIfTrue="1" operator="equal">
      <formula>"échec"</formula>
    </cfRule>
    <cfRule type="cellIs" dxfId="32" priority="20" stopIfTrue="1" operator="equal">
      <formula>"réussi"</formula>
    </cfRule>
  </conditionalFormatting>
  <conditionalFormatting sqref="E32">
    <cfRule type="cellIs" dxfId="31" priority="21" stopIfTrue="1" operator="lessThan">
      <formula>4</formula>
    </cfRule>
  </conditionalFormatting>
  <conditionalFormatting sqref="G32:G34 M32:M34 S32:S34">
    <cfRule type="cellIs" dxfId="30" priority="22" stopIfTrue="1" operator="equal">
      <formula>"O"</formula>
    </cfRule>
    <cfRule type="cellIs" dxfId="29" priority="23" stopIfTrue="1" operator="equal">
      <formula>"P"</formula>
    </cfRule>
  </conditionalFormatting>
  <conditionalFormatting sqref="B21:D21">
    <cfRule type="cellIs" dxfId="28" priority="29" stopIfTrue="1" operator="equal">
      <formula>"Choisir langue 2*"</formula>
    </cfRule>
  </conditionalFormatting>
  <conditionalFormatting sqref="B39:K39">
    <cfRule type="cellIs" priority="30" stopIfTrue="1" operator="equal">
      <formula>""</formula>
    </cfRule>
    <cfRule type="cellIs" dxfId="27" priority="31" stopIfTrue="1" operator="notEqual">
      <formula>""</formula>
    </cfRule>
  </conditionalFormatting>
  <conditionalFormatting sqref="K36">
    <cfRule type="cellIs" dxfId="26" priority="8" stopIfTrue="1" operator="equal">
      <formula>"échec"</formula>
    </cfRule>
    <cfRule type="cellIs" dxfId="25" priority="9" stopIfTrue="1" operator="equal">
      <formula>"réussi"</formula>
    </cfRule>
  </conditionalFormatting>
  <conditionalFormatting sqref="K32">
    <cfRule type="cellIs" dxfId="24" priority="10" stopIfTrue="1" operator="lessThan">
      <formula>4</formula>
    </cfRule>
  </conditionalFormatting>
  <conditionalFormatting sqref="K34">
    <cfRule type="cellIs" dxfId="23" priority="7" stopIfTrue="1" operator="lessThan">
      <formula>4</formula>
    </cfRule>
  </conditionalFormatting>
  <conditionalFormatting sqref="Q36">
    <cfRule type="cellIs" dxfId="22" priority="4" stopIfTrue="1" operator="equal">
      <formula>"échec"</formula>
    </cfRule>
    <cfRule type="cellIs" dxfId="21" priority="5" stopIfTrue="1" operator="equal">
      <formula>"réussi"</formula>
    </cfRule>
  </conditionalFormatting>
  <conditionalFormatting sqref="Q32">
    <cfRule type="cellIs" dxfId="20" priority="6" stopIfTrue="1" operator="lessThan">
      <formula>4</formula>
    </cfRule>
  </conditionalFormatting>
  <conditionalFormatting sqref="E34">
    <cfRule type="cellIs" dxfId="19" priority="2" stopIfTrue="1" operator="lessThan">
      <formula>4</formula>
    </cfRule>
  </conditionalFormatting>
  <conditionalFormatting sqref="Q34">
    <cfRule type="cellIs" dxfId="18" priority="1" stopIfTrue="1" operator="lessThan">
      <formula>4</formula>
    </cfRule>
  </conditionalFormatting>
  <dataValidations count="2">
    <dataValidation type="list" allowBlank="1" showErrorMessage="1" errorTitle="Erreur" error="Seule des notes au demi point de 1 à 6 peuvent être saisies dans les cellules de notes" sqref="N18:P20 B10:D12 H10:J12 N10:P12 N14:P16 H14:J16 B14:D16 B18:D20 N26:P27 H18:J20 B22:D24 B26:D28 H26:J27 H22:J24 N22:P24" xr:uid="{00000000-0002-0000-0000-000000000000}">
      <formula1>$X$8:$X$18</formula1>
    </dataValidation>
    <dataValidation type="list" showErrorMessage="1" errorTitle="Erreur" error="Uniquement ALL ou ANG" sqref="B21:D21" xr:uid="{00000000-0002-0000-0000-000001000000}">
      <formula1>$Y$8:$Y$10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43"/>
  <sheetViews>
    <sheetView showGridLines="0" showZeros="0" zoomScaleNormal="100" workbookViewId="0">
      <selection activeCell="B26" sqref="B26"/>
    </sheetView>
  </sheetViews>
  <sheetFormatPr baseColWidth="10" defaultColWidth="6" defaultRowHeight="12.75" x14ac:dyDescent="0.2"/>
  <cols>
    <col min="1" max="1" width="3.140625" style="4" customWidth="1"/>
    <col min="2" max="5" width="6" style="4" customWidth="1"/>
    <col min="6" max="6" width="6" style="4" hidden="1" customWidth="1"/>
    <col min="7" max="11" width="6" style="4" customWidth="1"/>
    <col min="12" max="12" width="6" style="4" hidden="1" customWidth="1"/>
    <col min="13" max="17" width="6" style="4" customWidth="1"/>
    <col min="18" max="18" width="6" style="4" hidden="1" customWidth="1"/>
    <col min="19" max="23" width="6" style="4" customWidth="1"/>
    <col min="24" max="24" width="6" style="4" hidden="1" customWidth="1"/>
    <col min="25" max="16384" width="6" style="4"/>
  </cols>
  <sheetData>
    <row r="1" spans="1:24" s="2" customFormat="1" ht="25.15" customHeight="1" x14ac:dyDescent="0.2">
      <c r="A1" s="1"/>
      <c r="B1" s="158" t="str">
        <f>Semestres123!$B$1</f>
        <v>Gestionnaire du commerce de détail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60"/>
    </row>
    <row r="2" spans="1:24" x14ac:dyDescent="0.2">
      <c r="A2" s="3"/>
    </row>
    <row r="3" spans="1:24" ht="15.75" x14ac:dyDescent="0.25">
      <c r="B3" s="198" t="str">
        <f>Semestres123!B4</f>
        <v xml:space="preserve">Nom, prénom 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</row>
    <row r="4" spans="1:24" ht="12.75" customHeight="1" x14ac:dyDescent="0.25"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24" x14ac:dyDescent="0.2"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</row>
    <row r="6" spans="1:24" x14ac:dyDescent="0.2"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</row>
    <row r="7" spans="1:24" ht="13.5" thickBot="1" x14ac:dyDescent="0.25"/>
    <row r="8" spans="1:24" ht="13.5" thickBot="1" x14ac:dyDescent="0.25">
      <c r="B8" s="163" t="s">
        <v>11</v>
      </c>
      <c r="C8" s="164"/>
      <c r="D8" s="165"/>
      <c r="E8" s="5" t="s">
        <v>6</v>
      </c>
      <c r="H8" s="163" t="s">
        <v>12</v>
      </c>
      <c r="I8" s="164"/>
      <c r="J8" s="164"/>
      <c r="K8" s="5" t="s">
        <v>6</v>
      </c>
      <c r="N8" s="163" t="s">
        <v>13</v>
      </c>
      <c r="O8" s="164"/>
      <c r="P8" s="165"/>
      <c r="Q8" s="5" t="s">
        <v>6</v>
      </c>
      <c r="X8" s="4">
        <v>6</v>
      </c>
    </row>
    <row r="9" spans="1:24" x14ac:dyDescent="0.2">
      <c r="B9" s="166" t="str">
        <f>Semestres123!$B9</f>
        <v>Economie</v>
      </c>
      <c r="C9" s="167"/>
      <c r="D9" s="168"/>
      <c r="E9" s="58"/>
      <c r="H9" s="166" t="str">
        <f>Semestres123!$B9</f>
        <v>Economie</v>
      </c>
      <c r="I9" s="167"/>
      <c r="J9" s="168"/>
      <c r="K9" s="58"/>
      <c r="N9" s="166" t="str">
        <f>Semestres123!$B9</f>
        <v>Economie</v>
      </c>
      <c r="O9" s="167"/>
      <c r="P9" s="168"/>
      <c r="Q9" s="58"/>
      <c r="X9" s="4">
        <v>5.5</v>
      </c>
    </row>
    <row r="10" spans="1:24" x14ac:dyDescent="0.2">
      <c r="B10" s="7"/>
      <c r="C10" s="8"/>
      <c r="D10" s="9"/>
      <c r="E10" s="10"/>
      <c r="G10" s="11"/>
      <c r="H10" s="7"/>
      <c r="I10" s="8"/>
      <c r="J10" s="59"/>
      <c r="K10" s="10"/>
      <c r="M10" s="11"/>
      <c r="N10" s="7"/>
      <c r="O10" s="8"/>
      <c r="P10" s="59"/>
      <c r="Q10" s="10"/>
      <c r="X10" s="4">
        <v>5</v>
      </c>
    </row>
    <row r="11" spans="1:24" ht="13.5" thickBot="1" x14ac:dyDescent="0.25">
      <c r="B11" s="12"/>
      <c r="C11" s="13"/>
      <c r="D11" s="14"/>
      <c r="E11" s="15"/>
      <c r="G11" s="11"/>
      <c r="H11" s="12"/>
      <c r="I11" s="13"/>
      <c r="J11" s="60"/>
      <c r="K11" s="15"/>
      <c r="M11" s="11"/>
      <c r="N11" s="12"/>
      <c r="O11" s="13"/>
      <c r="P11" s="60"/>
      <c r="Q11" s="15"/>
      <c r="X11" s="4">
        <v>4.5</v>
      </c>
    </row>
    <row r="12" spans="1:24" ht="13.5" thickBot="1" x14ac:dyDescent="0.25">
      <c r="B12" s="61"/>
      <c r="C12" s="62"/>
      <c r="D12" s="63"/>
      <c r="E12" s="19" t="str">
        <f>IF(ISERROR(AVERAGE(ECOS4)),"",MROUND(AVERAGE(ECOS4),0.5))</f>
        <v/>
      </c>
      <c r="F12" s="4">
        <f>IF(E12&lt;4,(4-E12)*2,0)</f>
        <v>0</v>
      </c>
      <c r="G12" s="11"/>
      <c r="H12" s="16"/>
      <c r="I12" s="17"/>
      <c r="J12" s="64"/>
      <c r="K12" s="19" t="str">
        <f>IF(ISERROR(AVERAGE(ECOS5)),"",MROUND(AVERAGE(ECOS5),0.5))</f>
        <v/>
      </c>
      <c r="L12" s="4">
        <f>IF(K12&lt;4,(4-K12)*2,0)</f>
        <v>0</v>
      </c>
      <c r="M12" s="11"/>
      <c r="N12" s="16"/>
      <c r="O12" s="17"/>
      <c r="P12" s="64"/>
      <c r="Q12" s="19" t="str">
        <f>IF(ISERROR(AVERAGE(ECOS6)),"",MROUND(AVERAGE(ECOS6),0.5))</f>
        <v/>
      </c>
      <c r="R12" s="4">
        <f>IF(Q12&lt;4,(4-Q12)*2,0)</f>
        <v>0</v>
      </c>
      <c r="X12" s="4">
        <v>4</v>
      </c>
    </row>
    <row r="13" spans="1:24" x14ac:dyDescent="0.2">
      <c r="B13" s="169" t="str">
        <f>Semestres123!$B13</f>
        <v>Société</v>
      </c>
      <c r="C13" s="170"/>
      <c r="D13" s="171"/>
      <c r="E13" s="58"/>
      <c r="H13" s="169" t="str">
        <f>Semestres123!$B13</f>
        <v>Société</v>
      </c>
      <c r="I13" s="170"/>
      <c r="J13" s="171"/>
      <c r="K13" s="58"/>
      <c r="N13" s="169" t="str">
        <f>Semestres123!$B13</f>
        <v>Société</v>
      </c>
      <c r="O13" s="170"/>
      <c r="P13" s="171"/>
      <c r="Q13" s="58"/>
      <c r="X13" s="4">
        <v>3.5</v>
      </c>
    </row>
    <row r="14" spans="1:24" x14ac:dyDescent="0.2">
      <c r="B14" s="20"/>
      <c r="C14" s="21"/>
      <c r="D14" s="22"/>
      <c r="E14" s="10"/>
      <c r="G14" s="11"/>
      <c r="H14" s="20"/>
      <c r="I14" s="21"/>
      <c r="J14" s="22"/>
      <c r="K14" s="10"/>
      <c r="N14" s="20"/>
      <c r="O14" s="21"/>
      <c r="P14" s="22"/>
      <c r="Q14" s="10"/>
      <c r="X14" s="4">
        <v>3</v>
      </c>
    </row>
    <row r="15" spans="1:24" ht="13.5" thickBot="1" x14ac:dyDescent="0.25">
      <c r="B15" s="23"/>
      <c r="C15" s="24"/>
      <c r="D15" s="25"/>
      <c r="E15" s="15"/>
      <c r="G15" s="11"/>
      <c r="H15" s="23"/>
      <c r="I15" s="24"/>
      <c r="J15" s="25"/>
      <c r="K15" s="15"/>
      <c r="N15" s="23"/>
      <c r="O15" s="24"/>
      <c r="P15" s="25"/>
      <c r="Q15" s="15"/>
      <c r="X15" s="4">
        <v>2.5</v>
      </c>
    </row>
    <row r="16" spans="1:24" ht="13.5" thickBot="1" x14ac:dyDescent="0.25">
      <c r="B16" s="65"/>
      <c r="C16" s="66"/>
      <c r="D16" s="67"/>
      <c r="E16" s="29" t="str">
        <f>IF(ISERROR(AVERAGE(SOCS4)),"",MROUND(AVERAGE(SOCS4),0.5))</f>
        <v/>
      </c>
      <c r="F16" s="4">
        <f>IF(E16&lt;4,4-E16,0)</f>
        <v>0</v>
      </c>
      <c r="G16" s="11"/>
      <c r="H16" s="65"/>
      <c r="I16" s="66"/>
      <c r="J16" s="67"/>
      <c r="K16" s="29" t="str">
        <f>IF(ISERROR(AVERAGE(SOCS5)),"",MROUND(AVERAGE(SOCS5),0.5))</f>
        <v/>
      </c>
      <c r="N16" s="65"/>
      <c r="O16" s="66"/>
      <c r="P16" s="67"/>
      <c r="Q16" s="29" t="str">
        <f>IF(ISERROR(AVERAGE(SOCS6)),"",MROUND(AVERAGE(SOCS6),0.5))</f>
        <v/>
      </c>
      <c r="R16" s="4">
        <f>IF(Q16&lt;4,4-Q16,0)</f>
        <v>0</v>
      </c>
      <c r="X16" s="4">
        <v>2</v>
      </c>
    </row>
    <row r="17" spans="2:24" x14ac:dyDescent="0.2">
      <c r="B17" s="175" t="s">
        <v>3</v>
      </c>
      <c r="C17" s="176"/>
      <c r="D17" s="177"/>
      <c r="E17" s="58"/>
      <c r="H17" s="175" t="s">
        <v>3</v>
      </c>
      <c r="I17" s="176"/>
      <c r="J17" s="177"/>
      <c r="K17" s="68"/>
      <c r="N17" s="175" t="s">
        <v>3</v>
      </c>
      <c r="O17" s="176"/>
      <c r="P17" s="177"/>
      <c r="Q17" s="68"/>
      <c r="X17" s="4">
        <v>1.5</v>
      </c>
    </row>
    <row r="18" spans="2:24" x14ac:dyDescent="0.2">
      <c r="B18" s="30"/>
      <c r="C18" s="31"/>
      <c r="D18" s="32"/>
      <c r="E18" s="10"/>
      <c r="G18" s="11"/>
      <c r="H18" s="30"/>
      <c r="I18" s="31"/>
      <c r="J18" s="32"/>
      <c r="K18" s="10"/>
      <c r="M18" s="11"/>
      <c r="N18" s="30"/>
      <c r="O18" s="31"/>
      <c r="P18" s="32"/>
      <c r="Q18" s="10"/>
      <c r="X18" s="4">
        <v>1</v>
      </c>
    </row>
    <row r="19" spans="2:24" ht="13.5" thickBot="1" x14ac:dyDescent="0.25">
      <c r="B19" s="33"/>
      <c r="C19" s="34"/>
      <c r="D19" s="35"/>
      <c r="E19" s="15"/>
      <c r="G19" s="11"/>
      <c r="H19" s="33"/>
      <c r="I19" s="34"/>
      <c r="J19" s="35"/>
      <c r="K19" s="15"/>
      <c r="M19" s="11"/>
      <c r="N19" s="33"/>
      <c r="O19" s="34"/>
      <c r="P19" s="35"/>
      <c r="Q19" s="15"/>
    </row>
    <row r="20" spans="2:24" ht="13.5" thickBot="1" x14ac:dyDescent="0.25">
      <c r="B20" s="69"/>
      <c r="C20" s="70"/>
      <c r="D20" s="71"/>
      <c r="E20" s="39" t="str">
        <f>IF(ISERROR(AVERAGE(FRAS4)),"",MROUND(AVERAGE(FRAS4),0.5))</f>
        <v/>
      </c>
      <c r="F20" s="4">
        <f>IF(E20&lt;4,4-E20,0)</f>
        <v>0</v>
      </c>
      <c r="G20" s="11"/>
      <c r="H20" s="69"/>
      <c r="I20" s="70"/>
      <c r="J20" s="71"/>
      <c r="K20" s="39" t="str">
        <f>IF(ISERROR(AVERAGE(FRAS5)),"",MROUND(AVERAGE(FRAS5),0.5))</f>
        <v/>
      </c>
      <c r="L20" s="4">
        <f>IF(K20&lt;4,4-K20,0)</f>
        <v>0</v>
      </c>
      <c r="M20" s="11"/>
      <c r="N20" s="69"/>
      <c r="O20" s="70"/>
      <c r="P20" s="71"/>
      <c r="Q20" s="39" t="str">
        <f>IF(ISERROR(AVERAGE(FRAS6)),"",MROUND(AVERAGE(FRAS6),0.5))</f>
        <v/>
      </c>
      <c r="R20" s="4">
        <f>IF(Q20&lt;4,4-Q20,0)</f>
        <v>0</v>
      </c>
    </row>
    <row r="21" spans="2:24" x14ac:dyDescent="0.2">
      <c r="B21" s="192" t="str">
        <f>IF(_LN2="Choisir langue 2*","ALL ou ANG",_LN2)</f>
        <v>ALL ou ANG</v>
      </c>
      <c r="C21" s="193"/>
      <c r="D21" s="194"/>
      <c r="E21" s="58"/>
      <c r="H21" s="192" t="str">
        <f>IF(_LN2="Choisir langue 2*","ALL ou ANG",_LN2)</f>
        <v>ALL ou ANG</v>
      </c>
      <c r="I21" s="193"/>
      <c r="J21" s="194"/>
      <c r="K21" s="58"/>
      <c r="N21" s="192" t="str">
        <f>IF(_LN2="Choisir langue 2*","ALL ou ANG",_LN2)</f>
        <v>ALL ou ANG</v>
      </c>
      <c r="O21" s="193"/>
      <c r="P21" s="194"/>
      <c r="Q21" s="58"/>
    </row>
    <row r="22" spans="2:24" x14ac:dyDescent="0.2">
      <c r="B22" s="40"/>
      <c r="C22" s="41"/>
      <c r="D22" s="42"/>
      <c r="E22" s="10"/>
      <c r="G22" s="11"/>
      <c r="H22" s="40"/>
      <c r="I22" s="41"/>
      <c r="J22" s="42"/>
      <c r="K22" s="10"/>
      <c r="M22" s="11"/>
      <c r="N22" s="40"/>
      <c r="O22" s="41"/>
      <c r="P22" s="42"/>
      <c r="Q22" s="10"/>
    </row>
    <row r="23" spans="2:24" ht="13.5" thickBot="1" x14ac:dyDescent="0.25">
      <c r="B23" s="43"/>
      <c r="C23" s="44"/>
      <c r="D23" s="45"/>
      <c r="E23" s="15"/>
      <c r="G23" s="11"/>
      <c r="H23" s="43"/>
      <c r="I23" s="44"/>
      <c r="J23" s="45"/>
      <c r="K23" s="15"/>
      <c r="M23" s="11"/>
      <c r="N23" s="43"/>
      <c r="O23" s="44"/>
      <c r="P23" s="45"/>
      <c r="Q23" s="15"/>
    </row>
    <row r="24" spans="2:24" ht="13.5" thickBot="1" x14ac:dyDescent="0.25">
      <c r="B24" s="46"/>
      <c r="C24" s="47"/>
      <c r="D24" s="72"/>
      <c r="E24" s="49" t="str">
        <f>IF(ISERROR(AVERAGE(LANG2S4)),"",MROUND(AVERAGE(LANG2S4),0.5))</f>
        <v/>
      </c>
      <c r="F24" s="4">
        <f>IF(E24&lt;4,4-E24,0)</f>
        <v>0</v>
      </c>
      <c r="G24" s="11"/>
      <c r="H24" s="46"/>
      <c r="I24" s="47"/>
      <c r="J24" s="72"/>
      <c r="K24" s="49" t="str">
        <f>IF(ISERROR(AVERAGE(LANG2S5)),"",MROUND(AVERAGE(LANG2S5),0.5))</f>
        <v/>
      </c>
      <c r="L24" s="4">
        <f>IF(K24&lt;4,4-K24,0)</f>
        <v>0</v>
      </c>
      <c r="M24" s="11"/>
      <c r="N24" s="46"/>
      <c r="O24" s="47"/>
      <c r="P24" s="72"/>
      <c r="Q24" s="49" t="str">
        <f>IF(ISERROR(AVERAGE(LANG2S6)),"",MROUND(AVERAGE(LANG2S6),0.5))</f>
        <v/>
      </c>
      <c r="R24" s="4">
        <f>IF(Q24&lt;4,4-Q24,0)</f>
        <v>0</v>
      </c>
    </row>
    <row r="25" spans="2:24" x14ac:dyDescent="0.2">
      <c r="B25" s="195" t="s">
        <v>31</v>
      </c>
      <c r="C25" s="196"/>
      <c r="D25" s="197"/>
      <c r="E25" s="6"/>
      <c r="G25" s="11"/>
      <c r="H25" s="195" t="s">
        <v>31</v>
      </c>
      <c r="I25" s="196"/>
      <c r="J25" s="197"/>
      <c r="K25" s="6"/>
      <c r="M25" s="11"/>
      <c r="N25" s="195" t="s">
        <v>31</v>
      </c>
      <c r="O25" s="196"/>
      <c r="P25" s="197"/>
      <c r="Q25" s="6"/>
    </row>
    <row r="26" spans="2:24" x14ac:dyDescent="0.2">
      <c r="B26" s="79"/>
      <c r="C26" s="80"/>
      <c r="D26" s="81"/>
      <c r="E26" s="10"/>
      <c r="G26" s="11"/>
      <c r="H26" s="79"/>
      <c r="I26" s="80"/>
      <c r="J26" s="81"/>
      <c r="K26" s="10"/>
      <c r="M26" s="11"/>
      <c r="N26" s="79"/>
      <c r="O26" s="80"/>
      <c r="P26" s="81"/>
      <c r="Q26" s="10"/>
    </row>
    <row r="27" spans="2:24" ht="13.5" thickBot="1" x14ac:dyDescent="0.25">
      <c r="B27" s="82"/>
      <c r="C27" s="83"/>
      <c r="D27" s="84"/>
      <c r="E27" s="15"/>
      <c r="G27" s="11"/>
      <c r="H27" s="82"/>
      <c r="I27" s="83"/>
      <c r="J27" s="84"/>
      <c r="K27" s="15"/>
      <c r="M27" s="11"/>
      <c r="N27" s="82"/>
      <c r="O27" s="83"/>
      <c r="P27" s="84"/>
      <c r="Q27" s="15"/>
    </row>
    <row r="28" spans="2:24" ht="13.5" thickBot="1" x14ac:dyDescent="0.25">
      <c r="B28" s="85"/>
      <c r="C28" s="86"/>
      <c r="D28" s="87"/>
      <c r="E28" s="88" t="str">
        <f>IF(ISERROR(AVERAGE(CCDS4)),"",MROUND(AVERAGE(CCDS4),0.5))</f>
        <v/>
      </c>
      <c r="H28" s="85"/>
      <c r="I28" s="86"/>
      <c r="J28" s="87"/>
      <c r="K28" s="88" t="str">
        <f>IF(ISERROR(AVERAGE(CCDS5)),"",MROUND(AVERAGE(CCDS5),0.5))</f>
        <v/>
      </c>
      <c r="N28" s="85"/>
      <c r="O28" s="86"/>
      <c r="P28" s="87"/>
      <c r="Q28" s="88" t="str">
        <f>IF(ISERROR(AVERAGE(CCDS6)),"",MROUND(AVERAGE(CCDS6),0.5))</f>
        <v/>
      </c>
    </row>
    <row r="31" spans="2:24" ht="13.5" thickBot="1" x14ac:dyDescent="0.25"/>
    <row r="32" spans="2:24" ht="13.5" thickBot="1" x14ac:dyDescent="0.25">
      <c r="B32" s="163" t="s">
        <v>25</v>
      </c>
      <c r="C32" s="164"/>
      <c r="D32" s="164"/>
      <c r="E32" s="165"/>
      <c r="H32" s="163" t="s">
        <v>34</v>
      </c>
      <c r="I32" s="164"/>
      <c r="J32" s="164"/>
      <c r="K32" s="165"/>
      <c r="N32" s="163" t="s">
        <v>35</v>
      </c>
      <c r="O32" s="164"/>
      <c r="P32" s="164"/>
      <c r="Q32" s="165"/>
    </row>
    <row r="33" spans="2:35" ht="13.5" customHeight="1" thickBot="1" x14ac:dyDescent="0.25">
      <c r="B33" s="52"/>
      <c r="C33" s="53"/>
      <c r="D33" s="53"/>
      <c r="E33" s="54"/>
      <c r="H33" s="52"/>
      <c r="I33" s="53"/>
      <c r="J33" s="53"/>
      <c r="K33" s="54"/>
      <c r="N33" s="52"/>
      <c r="O33" s="53"/>
      <c r="P33" s="53"/>
      <c r="Q33" s="54"/>
    </row>
    <row r="34" spans="2:35" ht="24" customHeight="1" thickBot="1" x14ac:dyDescent="0.3">
      <c r="B34" s="183" t="s">
        <v>32</v>
      </c>
      <c r="C34" s="184"/>
      <c r="D34" s="185"/>
      <c r="E34" s="55" t="str">
        <f>IF(ISERROR(AVERAGE(E12,E16,E20,E24)),"",ROUND(AVERAGE(E12,E16,E20,E24),1))</f>
        <v/>
      </c>
      <c r="G34" s="78"/>
      <c r="H34" s="183" t="s">
        <v>32</v>
      </c>
      <c r="I34" s="184"/>
      <c r="J34" s="185"/>
      <c r="K34" s="55" t="str">
        <f>IF(ISERROR(AVERAGE(K12,K16,K20,K24)),"",ROUND(AVERAGE(K12,K16,K20,K24),1))</f>
        <v/>
      </c>
      <c r="M34" s="78" t="str">
        <f>IF(OR(K34=0,K34=""),"",IF(K34&lt;4,"O","P"))</f>
        <v/>
      </c>
      <c r="N34" s="183" t="s">
        <v>32</v>
      </c>
      <c r="O34" s="184"/>
      <c r="P34" s="185"/>
      <c r="Q34" s="55" t="str">
        <f>IF(ISERROR(AVERAGE(Q12,Q16,Q20,Q24)),"",ROUND(AVERAGE(Q12,Q16,Q20,Q24),1))</f>
        <v/>
      </c>
    </row>
    <row r="35" spans="2:35" ht="16.5" thickBot="1" x14ac:dyDescent="0.3">
      <c r="B35" s="75"/>
      <c r="C35" s="76"/>
      <c r="D35" s="76"/>
      <c r="E35" s="76"/>
      <c r="G35" s="78"/>
      <c r="H35" s="75"/>
      <c r="I35" s="76"/>
      <c r="J35" s="76"/>
      <c r="K35" s="76"/>
      <c r="M35" s="78"/>
      <c r="N35" s="75"/>
      <c r="O35" s="76"/>
      <c r="P35" s="76"/>
      <c r="Q35" s="76"/>
    </row>
    <row r="36" spans="2:35" ht="24" customHeight="1" thickBot="1" x14ac:dyDescent="0.3">
      <c r="B36" s="183" t="s">
        <v>33</v>
      </c>
      <c r="C36" s="184"/>
      <c r="D36" s="185"/>
      <c r="E36" s="55" t="str">
        <f>IF(OR(E28="",E28=0),"",E28)</f>
        <v/>
      </c>
      <c r="G36" s="78"/>
      <c r="H36" s="183" t="s">
        <v>33</v>
      </c>
      <c r="I36" s="184"/>
      <c r="J36" s="185"/>
      <c r="K36" s="55" t="str">
        <f>IF(OR(K28="",K28=0),"",K28)</f>
        <v/>
      </c>
      <c r="M36" s="78"/>
      <c r="N36" s="183" t="s">
        <v>33</v>
      </c>
      <c r="O36" s="184"/>
      <c r="P36" s="185"/>
      <c r="Q36" s="55" t="str">
        <f>IF(OR(Q28="",Q28=0),"",Q28)</f>
        <v/>
      </c>
      <c r="U36" s="68"/>
    </row>
    <row r="37" spans="2:35" ht="13.5" thickBot="1" x14ac:dyDescent="0.25">
      <c r="B37" s="52"/>
      <c r="C37" s="53"/>
      <c r="D37" s="53"/>
      <c r="E37" s="56"/>
      <c r="H37" s="52"/>
      <c r="I37" s="53"/>
      <c r="J37" s="53"/>
      <c r="K37" s="56"/>
      <c r="N37" s="52"/>
      <c r="O37" s="53"/>
      <c r="P37" s="53"/>
      <c r="Q37" s="56"/>
    </row>
    <row r="38" spans="2:35" ht="23.25" customHeight="1" thickBot="1" x14ac:dyDescent="0.25">
      <c r="B38" s="186" t="s">
        <v>8</v>
      </c>
      <c r="C38" s="187"/>
      <c r="D38" s="188"/>
      <c r="E38" s="5" t="str">
        <f>IF(OR(E34&lt;4,E36&lt;4),"échec","réussi")</f>
        <v>réussi</v>
      </c>
      <c r="H38" s="186" t="s">
        <v>8</v>
      </c>
      <c r="I38" s="187"/>
      <c r="J38" s="188"/>
      <c r="K38" s="5" t="str">
        <f>IF(OR(K34&lt;4,K36&lt;4),"échec","réussi")</f>
        <v>réussi</v>
      </c>
      <c r="N38" s="186" t="s">
        <v>8</v>
      </c>
      <c r="O38" s="187"/>
      <c r="P38" s="188"/>
      <c r="Q38" s="5" t="str">
        <f>IF(OR(Q34&lt;4,Q36&lt;4),"échec","réussi")</f>
        <v>réussi</v>
      </c>
    </row>
    <row r="40" spans="2:35" ht="15" customHeight="1" x14ac:dyDescent="0.2">
      <c r="U40" s="199" t="s">
        <v>41</v>
      </c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</row>
    <row r="43" spans="2:35" ht="69" customHeight="1" x14ac:dyDescent="0.2"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</row>
  </sheetData>
  <sheetProtection sheet="1" objects="1" scenarios="1" selectLockedCells="1"/>
  <mergeCells count="33">
    <mergeCell ref="U40:AI40"/>
    <mergeCell ref="H34:J34"/>
    <mergeCell ref="N34:P34"/>
    <mergeCell ref="H36:J36"/>
    <mergeCell ref="N36:P36"/>
    <mergeCell ref="N9:P9"/>
    <mergeCell ref="H9:J9"/>
    <mergeCell ref="H13:J13"/>
    <mergeCell ref="N13:P13"/>
    <mergeCell ref="B38:D38"/>
    <mergeCell ref="H38:J38"/>
    <mergeCell ref="N38:P38"/>
    <mergeCell ref="B25:D25"/>
    <mergeCell ref="H25:J25"/>
    <mergeCell ref="N25:P25"/>
    <mergeCell ref="H32:K32"/>
    <mergeCell ref="N32:Q32"/>
    <mergeCell ref="B1:Q1"/>
    <mergeCell ref="B36:D36"/>
    <mergeCell ref="B34:D34"/>
    <mergeCell ref="B32:E32"/>
    <mergeCell ref="B3:Q3"/>
    <mergeCell ref="B8:D8"/>
    <mergeCell ref="H8:J8"/>
    <mergeCell ref="N8:P8"/>
    <mergeCell ref="B17:D17"/>
    <mergeCell ref="B21:D21"/>
    <mergeCell ref="N17:P17"/>
    <mergeCell ref="B13:D13"/>
    <mergeCell ref="B9:D9"/>
    <mergeCell ref="N21:P21"/>
    <mergeCell ref="H17:J17"/>
    <mergeCell ref="H21:J21"/>
  </mergeCells>
  <phoneticPr fontId="2" type="noConversion"/>
  <conditionalFormatting sqref="E38">
    <cfRule type="cellIs" dxfId="17" priority="15" stopIfTrue="1" operator="equal">
      <formula>"échec"</formula>
    </cfRule>
    <cfRule type="cellIs" dxfId="16" priority="16" stopIfTrue="1" operator="equal">
      <formula>"réussi"</formula>
    </cfRule>
  </conditionalFormatting>
  <conditionalFormatting sqref="E34">
    <cfRule type="cellIs" dxfId="15" priority="17" stopIfTrue="1" operator="lessThan">
      <formula>4</formula>
    </cfRule>
  </conditionalFormatting>
  <conditionalFormatting sqref="G34:G36 M34:M36">
    <cfRule type="cellIs" dxfId="14" priority="18" stopIfTrue="1" operator="equal">
      <formula>"O"</formula>
    </cfRule>
    <cfRule type="cellIs" dxfId="13" priority="19" stopIfTrue="1" operator="equal">
      <formula>"P"</formula>
    </cfRule>
  </conditionalFormatting>
  <conditionalFormatting sqref="K38">
    <cfRule type="cellIs" dxfId="12" priority="11" stopIfTrue="1" operator="equal">
      <formula>"échec"</formula>
    </cfRule>
    <cfRule type="cellIs" dxfId="11" priority="12" stopIfTrue="1" operator="equal">
      <formula>"réussi"</formula>
    </cfRule>
  </conditionalFormatting>
  <conditionalFormatting sqref="Q38">
    <cfRule type="cellIs" dxfId="10" priority="7" stopIfTrue="1" operator="equal">
      <formula>"échec"</formula>
    </cfRule>
    <cfRule type="cellIs" dxfId="9" priority="8" stopIfTrue="1" operator="equal">
      <formula>"réussi"</formula>
    </cfRule>
  </conditionalFormatting>
  <conditionalFormatting sqref="K34">
    <cfRule type="cellIs" dxfId="8" priority="5" stopIfTrue="1" operator="lessThan">
      <formula>4</formula>
    </cfRule>
  </conditionalFormatting>
  <conditionalFormatting sqref="Q34">
    <cfRule type="cellIs" dxfId="7" priority="4" stopIfTrue="1" operator="lessThan">
      <formula>4</formula>
    </cfRule>
  </conditionalFormatting>
  <conditionalFormatting sqref="E36">
    <cfRule type="cellIs" dxfId="6" priority="3" stopIfTrue="1" operator="lessThan">
      <formula>4</formula>
    </cfRule>
  </conditionalFormatting>
  <conditionalFormatting sqref="K36">
    <cfRule type="cellIs" dxfId="5" priority="2" stopIfTrue="1" operator="lessThan">
      <formula>4</formula>
    </cfRule>
  </conditionalFormatting>
  <conditionalFormatting sqref="Q36">
    <cfRule type="cellIs" dxfId="4" priority="1" stopIfTrue="1" operator="lessThan">
      <formula>4</formula>
    </cfRule>
  </conditionalFormatting>
  <dataValidations count="1">
    <dataValidation type="list" allowBlank="1" showErrorMessage="1" errorTitle="Erreur" error="Seule des notes au demi point de 1 à 6 peuvent être saisies dans les cellules de notes" sqref="B10:D12 B22:D24 N18:P20 H18:J20 B18:D20 N22:P24 H22:J24 B14:D16 N10:P12 H10:J12 N26:P27 B26:D28 H26:J27 H14:J16 N14:P16" xr:uid="{00000000-0002-0000-0100-000000000000}">
      <formula1>$X$8:$X$18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S34"/>
  <sheetViews>
    <sheetView showGridLines="0" showZeros="0" topLeftCell="A4" zoomScaleNormal="100" workbookViewId="0">
      <selection activeCell="I8" sqref="I8"/>
    </sheetView>
  </sheetViews>
  <sheetFormatPr baseColWidth="10" defaultColWidth="11.5703125" defaultRowHeight="12.75" x14ac:dyDescent="0.2"/>
  <cols>
    <col min="1" max="1" width="2.7109375" style="92" customWidth="1"/>
    <col min="2" max="2" width="31.7109375" style="92" customWidth="1"/>
    <col min="3" max="7" width="5.28515625" style="92" customWidth="1"/>
    <col min="8" max="8" width="2.28515625" style="92" customWidth="1"/>
    <col min="9" max="10" width="5.28515625" style="92" customWidth="1"/>
    <col min="11" max="11" width="2.28515625" style="92" customWidth="1"/>
    <col min="12" max="13" width="5.28515625" style="92" customWidth="1"/>
    <col min="14" max="14" width="7" style="92" customWidth="1"/>
    <col min="15" max="15" width="12.140625" style="92" customWidth="1"/>
    <col min="16" max="19" width="4.28515625" style="92" customWidth="1"/>
    <col min="20" max="22" width="4.28515625" style="92" hidden="1" customWidth="1"/>
    <col min="23" max="25" width="4.28515625" style="92" customWidth="1"/>
    <col min="26" max="16384" width="11.5703125" style="92"/>
  </cols>
  <sheetData>
    <row r="1" spans="1:253" s="91" customFormat="1" ht="25.15" customHeight="1" x14ac:dyDescent="0.2">
      <c r="B1" s="206" t="str">
        <f>Semestres123!$B$1</f>
        <v>Gestionnaire du commerce de détail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8"/>
      <c r="P1" s="210" t="s">
        <v>41</v>
      </c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</row>
    <row r="3" spans="1:253" ht="15.75" x14ac:dyDescent="0.25">
      <c r="B3" s="209" t="str">
        <f>Semestres123!B4</f>
        <v xml:space="preserve">Nom, prénom 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</row>
    <row r="4" spans="1:253" ht="16.5" thickBot="1" x14ac:dyDescent="0.3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</row>
    <row r="5" spans="1:253" ht="15.75" customHeight="1" thickBot="1" x14ac:dyDescent="0.25">
      <c r="C5" s="202" t="s">
        <v>15</v>
      </c>
      <c r="D5" s="202"/>
      <c r="E5" s="202"/>
      <c r="F5" s="202"/>
      <c r="G5" s="203"/>
      <c r="I5" s="200" t="s">
        <v>17</v>
      </c>
      <c r="J5" s="201"/>
      <c r="L5" s="200" t="s">
        <v>21</v>
      </c>
      <c r="M5" s="204"/>
      <c r="N5" s="201"/>
    </row>
    <row r="6" spans="1:253" ht="78.75" customHeight="1" thickBot="1" x14ac:dyDescent="0.25">
      <c r="B6" s="153" t="s">
        <v>44</v>
      </c>
      <c r="C6" s="95" t="s">
        <v>2</v>
      </c>
      <c r="D6" s="95" t="s">
        <v>11</v>
      </c>
      <c r="E6" s="95" t="s">
        <v>12</v>
      </c>
      <c r="F6" s="96" t="s">
        <v>13</v>
      </c>
      <c r="G6" s="97" t="s">
        <v>16</v>
      </c>
      <c r="I6" s="98" t="s">
        <v>18</v>
      </c>
      <c r="J6" s="155" t="s">
        <v>19</v>
      </c>
    </row>
    <row r="7" spans="1:253" ht="9.6" customHeight="1" thickBot="1" x14ac:dyDescent="0.25">
      <c r="C7" s="99"/>
      <c r="D7" s="99"/>
      <c r="E7" s="99"/>
      <c r="F7" s="99"/>
      <c r="G7" s="99"/>
      <c r="H7" s="100"/>
      <c r="I7" s="101"/>
      <c r="J7" s="101"/>
      <c r="K7" s="100"/>
      <c r="U7" s="92">
        <v>6</v>
      </c>
    </row>
    <row r="8" spans="1:253" x14ac:dyDescent="0.2">
      <c r="B8" s="102" t="s">
        <v>28</v>
      </c>
      <c r="C8" s="103" t="str">
        <f>ECOMOYS3</f>
        <v/>
      </c>
      <c r="D8" s="103" t="str">
        <f>ECOMOYS4</f>
        <v/>
      </c>
      <c r="E8" s="103" t="str">
        <f>ECOMOYS5</f>
        <v/>
      </c>
      <c r="F8" s="104" t="str">
        <f>ECOMOYS6</f>
        <v/>
      </c>
      <c r="G8" s="105" t="str">
        <f>IF(ISERROR(AVERAGE(C8:F8)),"",MROUND(AVERAGE(C8:F8),0.5))</f>
        <v/>
      </c>
      <c r="I8" s="127"/>
      <c r="J8" s="106"/>
      <c r="N8" s="128" t="str">
        <f>IF(ISERROR(AVERAGE(G8,I8)),"",ROUND(AVERAGE(G8,I8),1))</f>
        <v/>
      </c>
      <c r="O8" s="92" t="s">
        <v>28</v>
      </c>
      <c r="U8" s="92">
        <v>5.5</v>
      </c>
    </row>
    <row r="9" spans="1:253" x14ac:dyDescent="0.2">
      <c r="B9" s="107" t="s">
        <v>29</v>
      </c>
      <c r="C9" s="108" t="str">
        <f>SOCMOYS3</f>
        <v/>
      </c>
      <c r="D9" s="108" t="str">
        <f>SOCMOYS4</f>
        <v/>
      </c>
      <c r="E9" s="108" t="str">
        <f>SOCMOYS5</f>
        <v/>
      </c>
      <c r="F9" s="108" t="str">
        <f>SOCMOYS6</f>
        <v/>
      </c>
      <c r="G9" s="109" t="str">
        <f>IF(ISERROR(AVERAGE(C9:F9)),"",MROUND(AVERAGE(C9:F9),0.5))</f>
        <v/>
      </c>
      <c r="I9" s="110"/>
      <c r="J9" s="111"/>
      <c r="N9" s="129" t="str">
        <f>IF(OR(G9="",G9=0),"",G9)</f>
        <v/>
      </c>
      <c r="O9" s="92" t="s">
        <v>29</v>
      </c>
      <c r="U9" s="92">
        <v>5</v>
      </c>
    </row>
    <row r="10" spans="1:253" x14ac:dyDescent="0.2">
      <c r="B10" s="112" t="s">
        <v>14</v>
      </c>
      <c r="C10" s="113" t="str">
        <f>FRAMOYS3</f>
        <v/>
      </c>
      <c r="D10" s="113" t="str">
        <f>FRAMOYS4</f>
        <v/>
      </c>
      <c r="E10" s="113" t="str">
        <f>FRAMOYS5</f>
        <v/>
      </c>
      <c r="F10" s="114" t="str">
        <f>FRAMOYS6</f>
        <v/>
      </c>
      <c r="G10" s="115" t="str">
        <f>IF(ISERROR(AVERAGE(C10:F10)),"",MROUND(AVERAGE(C10:F10),0.5))</f>
        <v/>
      </c>
      <c r="I10" s="73"/>
      <c r="J10" s="89"/>
      <c r="N10" s="129" t="str">
        <f>IF(ISERROR(AVERAGE(G10,I10,J10)),"",ROUND(AVERAGE(G10,I10,J10),1))</f>
        <v/>
      </c>
      <c r="O10" s="92" t="s">
        <v>14</v>
      </c>
      <c r="U10" s="92">
        <v>4.5</v>
      </c>
    </row>
    <row r="11" spans="1:253" ht="13.5" thickBot="1" x14ac:dyDescent="0.25">
      <c r="B11" s="116" t="str">
        <f>IF(_LN2="Choisir langue 2*","Anglais ou allemand",IF(_LN2="ALL","Allemand","Anglais"))</f>
        <v>Anglais ou allemand</v>
      </c>
      <c r="C11" s="117" t="str">
        <f>LANG2MOYS3</f>
        <v/>
      </c>
      <c r="D11" s="117" t="str">
        <f>LANG2MOYS4</f>
        <v/>
      </c>
      <c r="E11" s="117" t="str">
        <f>LANG2MOYS5</f>
        <v/>
      </c>
      <c r="F11" s="118" t="str">
        <f>LANG2MOYS6</f>
        <v/>
      </c>
      <c r="G11" s="119" t="str">
        <f>IF(ISERROR(AVERAGE(C11:F11)),"",MROUND(AVERAGE(C11:F11),0.5))</f>
        <v/>
      </c>
      <c r="I11" s="74"/>
      <c r="J11" s="90"/>
      <c r="N11" s="130" t="str">
        <f>IF(ISERROR(AVERAGE(G11,I11,J11)),"",ROUND(AVERAGE(G11,I11,J11),1))</f>
        <v/>
      </c>
      <c r="O11" s="92" t="str">
        <f>IF(_LN2="Choisir langue 2*","Anglais ou allemand",IF(_LN2="ALL","Allemand","Anglais"))</f>
        <v>Anglais ou allemand</v>
      </c>
      <c r="U11" s="92">
        <v>4</v>
      </c>
    </row>
    <row r="12" spans="1:253" ht="16.5" thickBot="1" x14ac:dyDescent="0.3">
      <c r="M12" s="120" t="s">
        <v>36</v>
      </c>
      <c r="N12" s="121" t="str">
        <f>IF(ISERROR(AVERAGE(N8:N11)),"",ROUND(AVERAGE(N8:N11),1))</f>
        <v/>
      </c>
      <c r="O12" s="94"/>
      <c r="U12" s="92">
        <v>3.5</v>
      </c>
    </row>
    <row r="13" spans="1:253" ht="16.5" thickBot="1" x14ac:dyDescent="0.3">
      <c r="M13" s="120"/>
      <c r="N13" s="120"/>
      <c r="O13" s="94"/>
      <c r="U13" s="92">
        <v>3</v>
      </c>
    </row>
    <row r="14" spans="1:253" ht="84" customHeight="1" thickBot="1" x14ac:dyDescent="0.3">
      <c r="B14" s="152" t="s">
        <v>40</v>
      </c>
      <c r="C14" s="142" t="s">
        <v>38</v>
      </c>
      <c r="D14" s="143" t="s">
        <v>42</v>
      </c>
      <c r="E14" s="143" t="s">
        <v>43</v>
      </c>
      <c r="F14" s="144" t="s">
        <v>39</v>
      </c>
      <c r="M14" s="120"/>
      <c r="N14" s="120"/>
      <c r="O14" s="94"/>
      <c r="U14" s="92">
        <v>2.5</v>
      </c>
    </row>
    <row r="15" spans="1:253" s="137" customFormat="1" ht="9.6" customHeight="1" thickBot="1" x14ac:dyDescent="0.3">
      <c r="C15" s="145"/>
      <c r="D15" s="145"/>
      <c r="E15" s="145"/>
      <c r="F15" s="145"/>
      <c r="M15" s="141"/>
      <c r="N15" s="141"/>
      <c r="O15" s="146"/>
      <c r="U15" s="137">
        <v>2</v>
      </c>
    </row>
    <row r="16" spans="1:253" ht="13.5" thickBot="1" x14ac:dyDescent="0.25">
      <c r="B16" s="122" t="s">
        <v>37</v>
      </c>
      <c r="C16" s="132"/>
      <c r="D16" s="132"/>
      <c r="E16" s="132"/>
      <c r="F16" s="133" t="str">
        <f>CGBMOYS1</f>
        <v/>
      </c>
      <c r="M16" s="120"/>
      <c r="N16" s="121" t="str">
        <f>IF(ISERROR(AVERAGE(C16,C16,C16,C16,C16,D16,D16,E16,E16,F16)),"",ROUND(AVERAGE(C16,C16,C16,C16,C16,D16,D16,E16,E16,F16),1))</f>
        <v/>
      </c>
      <c r="O16" s="92" t="s">
        <v>37</v>
      </c>
      <c r="U16" s="92">
        <v>1.5</v>
      </c>
    </row>
    <row r="17" spans="2:21" s="137" customFormat="1" ht="13.5" thickBot="1" x14ac:dyDescent="0.25">
      <c r="C17" s="139"/>
      <c r="D17" s="139"/>
      <c r="E17" s="139"/>
      <c r="F17" s="140"/>
      <c r="I17" s="200" t="s">
        <v>17</v>
      </c>
      <c r="J17" s="201"/>
      <c r="M17" s="141"/>
      <c r="N17" s="138"/>
      <c r="U17" s="137">
        <v>1</v>
      </c>
    </row>
    <row r="18" spans="2:21" ht="50.25" thickBot="1" x14ac:dyDescent="0.3">
      <c r="C18" s="147" t="s">
        <v>2</v>
      </c>
      <c r="D18" s="148" t="s">
        <v>11</v>
      </c>
      <c r="E18" s="148" t="s">
        <v>12</v>
      </c>
      <c r="F18" s="149" t="s">
        <v>13</v>
      </c>
      <c r="G18" s="154" t="s">
        <v>16</v>
      </c>
      <c r="I18" s="98" t="s">
        <v>18</v>
      </c>
      <c r="J18" s="155" t="s">
        <v>19</v>
      </c>
      <c r="M18" s="120"/>
      <c r="N18" s="120"/>
      <c r="O18" s="94"/>
    </row>
    <row r="19" spans="2:21" s="137" customFormat="1" ht="8.4499999999999993" customHeight="1" thickBot="1" x14ac:dyDescent="0.3">
      <c r="C19" s="150"/>
      <c r="D19" s="150"/>
      <c r="E19" s="150"/>
      <c r="F19" s="151"/>
      <c r="M19" s="141"/>
      <c r="N19" s="141"/>
      <c r="O19" s="146"/>
    </row>
    <row r="20" spans="2:21" ht="13.5" thickBot="1" x14ac:dyDescent="0.25">
      <c r="B20" s="122" t="s">
        <v>31</v>
      </c>
      <c r="C20" s="134" t="str">
        <f>CCDMOYS3</f>
        <v/>
      </c>
      <c r="D20" s="134" t="str">
        <f>CCDMOYS4</f>
        <v/>
      </c>
      <c r="E20" s="134" t="str">
        <f>CCDMOYS5</f>
        <v/>
      </c>
      <c r="F20" s="157" t="str">
        <f>CCDMOYS6</f>
        <v/>
      </c>
      <c r="G20" s="156" t="str">
        <f>IF(ISERROR(AVERAGE(C20:F20)),"",ROUND(AVERAGE(C20:F20),0.5))</f>
        <v/>
      </c>
      <c r="H20" s="124"/>
      <c r="I20" s="123"/>
      <c r="J20" s="106"/>
      <c r="M20" s="120"/>
      <c r="N20" s="121" t="str">
        <f>IF(ISERROR(AVERAGE(G20,I20)),"",ROUND(AVERAGE(G20,I20),1))</f>
        <v/>
      </c>
      <c r="O20" s="92" t="s">
        <v>31</v>
      </c>
    </row>
    <row r="21" spans="2:21" ht="16.5" thickBot="1" x14ac:dyDescent="0.3">
      <c r="M21" s="120" t="s">
        <v>33</v>
      </c>
      <c r="N21" s="121" t="str">
        <f>IF(ISERROR(AVERAGE(N16,N16,N16,N20)),"",ROUND(AVERAGE(N16,N16,N16,N20),1))</f>
        <v/>
      </c>
      <c r="O21" s="94"/>
    </row>
    <row r="22" spans="2:21" ht="16.5" thickBot="1" x14ac:dyDescent="0.3">
      <c r="M22" s="120"/>
      <c r="N22" s="120"/>
      <c r="O22" s="94"/>
    </row>
    <row r="23" spans="2:21" ht="16.5" customHeight="1" thickBot="1" x14ac:dyDescent="0.3">
      <c r="M23" s="120" t="s">
        <v>20</v>
      </c>
      <c r="N23" s="5" t="str">
        <f>IF(OR(N12&lt;4,N21&lt;4),"échec","réussi")</f>
        <v>réussi</v>
      </c>
      <c r="O23" s="94"/>
    </row>
    <row r="25" spans="2:21" ht="17.25" x14ac:dyDescent="0.25">
      <c r="I25" s="125"/>
    </row>
    <row r="26" spans="2:21" x14ac:dyDescent="0.2">
      <c r="I26" s="131"/>
      <c r="J26" s="126" t="s">
        <v>23</v>
      </c>
    </row>
    <row r="28" spans="2:21" ht="12.75" customHeight="1" x14ac:dyDescent="0.2"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</row>
    <row r="29" spans="2:21" ht="12.75" customHeight="1" x14ac:dyDescent="0.2"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</row>
    <row r="30" spans="2:21" ht="12.75" customHeight="1" x14ac:dyDescent="0.2"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</row>
    <row r="31" spans="2:21" ht="12.75" customHeight="1" x14ac:dyDescent="0.2"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</row>
    <row r="34" spans="15:15" x14ac:dyDescent="0.2">
      <c r="O34" s="124"/>
    </row>
  </sheetData>
  <sheetProtection sheet="1" objects="1" scenarios="1" selectLockedCells="1"/>
  <mergeCells count="21">
    <mergeCell ref="B1:N1"/>
    <mergeCell ref="B3:N3"/>
    <mergeCell ref="AD3:AS3"/>
    <mergeCell ref="GX3:HM3"/>
    <mergeCell ref="HN3:IC3"/>
    <mergeCell ref="AT3:BI3"/>
    <mergeCell ref="P1:AD1"/>
    <mergeCell ref="I17:J17"/>
    <mergeCell ref="C5:G5"/>
    <mergeCell ref="I5:J5"/>
    <mergeCell ref="L5:N5"/>
    <mergeCell ref="ID3:IS3"/>
    <mergeCell ref="DV3:EK3"/>
    <mergeCell ref="EL3:FA3"/>
    <mergeCell ref="FB3:FQ3"/>
    <mergeCell ref="FR3:GG3"/>
    <mergeCell ref="GH3:GW3"/>
    <mergeCell ref="BJ3:BY3"/>
    <mergeCell ref="BZ3:CO3"/>
    <mergeCell ref="CP3:DE3"/>
    <mergeCell ref="DF3:DU3"/>
  </mergeCells>
  <phoneticPr fontId="2" type="noConversion"/>
  <conditionalFormatting sqref="O12:O15 O18:O19 O21:O23">
    <cfRule type="cellIs" dxfId="3" priority="5" stopIfTrue="1" operator="equal">
      <formula>"O"</formula>
    </cfRule>
    <cfRule type="cellIs" dxfId="2" priority="6" stopIfTrue="1" operator="equal">
      <formula>"P"</formula>
    </cfRule>
  </conditionalFormatting>
  <conditionalFormatting sqref="N23">
    <cfRule type="cellIs" dxfId="1" priority="1" stopIfTrue="1" operator="equal">
      <formula>"échec"</formula>
    </cfRule>
    <cfRule type="cellIs" dxfId="0" priority="2" stopIfTrue="1" operator="equal">
      <formula>"réussi"</formula>
    </cfRule>
  </conditionalFormatting>
  <dataValidations count="4">
    <dataValidation type="list" allowBlank="1" showErrorMessage="1" errorTitle="Erreur" error="Seules les valeurs prévues par le règlement sont possibles" sqref="I10:J10" xr:uid="{00000000-0002-0000-0200-000000000000}">
      <formula1>$U$7:$U$20</formula1>
    </dataValidation>
    <dataValidation type="list" allowBlank="1" showInputMessage="1" showErrorMessage="1" sqref="C16:E17" xr:uid="{00000000-0002-0000-0200-000001000000}">
      <formula1>$U$7:$U$20</formula1>
    </dataValidation>
    <dataValidation type="list" allowBlank="1" showInputMessage="1" showErrorMessage="1" sqref="I8 I20" xr:uid="{00000000-0002-0000-0200-000002000000}">
      <formula1>$U$7:$U$17</formula1>
    </dataValidation>
    <dataValidation type="list" allowBlank="1" showErrorMessage="1" errorTitle="Erreur" error="Seules les valeurs prévues par le règlement sont possibles" sqref="I11:J11" xr:uid="{00000000-0002-0000-0200-000003000000}">
      <formula1>$U$7:$U$17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blackAndWhite="1" r:id="rId1"/>
  <headerFooter alignWithMargins="0"/>
  <ignoredErrors>
    <ignoredError sqref="N9 E9" formula="1"/>
  </ignoredErrors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64</vt:i4>
      </vt:variant>
    </vt:vector>
  </HeadingPairs>
  <TitlesOfParts>
    <vt:vector size="67" baseType="lpstr">
      <vt:lpstr>Semestres123</vt:lpstr>
      <vt:lpstr>Semestres456</vt:lpstr>
      <vt:lpstr>CFC</vt:lpstr>
      <vt:lpstr>_LN2</vt:lpstr>
      <vt:lpstr>CCDMOYS2</vt:lpstr>
      <vt:lpstr>CCDMOYS3</vt:lpstr>
      <vt:lpstr>CCDMOYS4</vt:lpstr>
      <vt:lpstr>CCDMOYS5</vt:lpstr>
      <vt:lpstr>CCDMOYS6</vt:lpstr>
      <vt:lpstr>CCDS2</vt:lpstr>
      <vt:lpstr>CCDS3</vt:lpstr>
      <vt:lpstr>CCDS4</vt:lpstr>
      <vt:lpstr>CCDS5</vt:lpstr>
      <vt:lpstr>CCDS6</vt:lpstr>
      <vt:lpstr>CGBMOYS1</vt:lpstr>
      <vt:lpstr>CGBS1</vt:lpstr>
      <vt:lpstr>ECOMOYS1</vt:lpstr>
      <vt:lpstr>ECOMOYS2</vt:lpstr>
      <vt:lpstr>ECOMOYS3</vt:lpstr>
      <vt:lpstr>ECOMOYS4</vt:lpstr>
      <vt:lpstr>ECOMOYS5</vt:lpstr>
      <vt:lpstr>ECOMOYS6</vt:lpstr>
      <vt:lpstr>ECOS1</vt:lpstr>
      <vt:lpstr>ECOS2</vt:lpstr>
      <vt:lpstr>ECOS3</vt:lpstr>
      <vt:lpstr>ECOS4</vt:lpstr>
      <vt:lpstr>ECOS5</vt:lpstr>
      <vt:lpstr>ECOS6</vt:lpstr>
      <vt:lpstr>FRAMOYS1</vt:lpstr>
      <vt:lpstr>FRAMOYS2</vt:lpstr>
      <vt:lpstr>FRAMOYS3</vt:lpstr>
      <vt:lpstr>FRAMOYS4</vt:lpstr>
      <vt:lpstr>FRAMOYS5</vt:lpstr>
      <vt:lpstr>FRAMOYS6</vt:lpstr>
      <vt:lpstr>FRAS1</vt:lpstr>
      <vt:lpstr>FRAS2</vt:lpstr>
      <vt:lpstr>FRAS3</vt:lpstr>
      <vt:lpstr>FRAS4</vt:lpstr>
      <vt:lpstr>FRAS5</vt:lpstr>
      <vt:lpstr>FRAS6</vt:lpstr>
      <vt:lpstr>LANG2MOYS1</vt:lpstr>
      <vt:lpstr>LANG2MOYS2</vt:lpstr>
      <vt:lpstr>LANG2MOYS3</vt:lpstr>
      <vt:lpstr>LANG2MOYS4</vt:lpstr>
      <vt:lpstr>LANG2MOYS5</vt:lpstr>
      <vt:lpstr>LANG2MOYS6</vt:lpstr>
      <vt:lpstr>LANG2S1</vt:lpstr>
      <vt:lpstr>LANG2S2</vt:lpstr>
      <vt:lpstr>LANG2S3</vt:lpstr>
      <vt:lpstr>LANG2S4</vt:lpstr>
      <vt:lpstr>LANG2S5</vt:lpstr>
      <vt:lpstr>LANG2S6</vt:lpstr>
      <vt:lpstr>SOCMOYS1</vt:lpstr>
      <vt:lpstr>SOCMOYS2</vt:lpstr>
      <vt:lpstr>SOCMOYS3</vt:lpstr>
      <vt:lpstr>SOCMOYS4</vt:lpstr>
      <vt:lpstr>SOCMOYS5</vt:lpstr>
      <vt:lpstr>SOCMOYS6</vt:lpstr>
      <vt:lpstr>SOCS1</vt:lpstr>
      <vt:lpstr>SOCS2</vt:lpstr>
      <vt:lpstr>SOCS3</vt:lpstr>
      <vt:lpstr>SOCS4</vt:lpstr>
      <vt:lpstr>SOCS5</vt:lpstr>
      <vt:lpstr>SOCS6</vt:lpstr>
      <vt:lpstr>CFC!Zone_d_impression</vt:lpstr>
      <vt:lpstr>Semestres123!Zone_d_impression</vt:lpstr>
      <vt:lpstr>Semestres456!Zone_d_impression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FCB2012-2015</dc:title>
  <dc:creator>zfpjht</dc:creator>
  <cp:lastModifiedBy>Tourino Pablo</cp:lastModifiedBy>
  <cp:lastPrinted>2017-08-24T11:34:40Z</cp:lastPrinted>
  <dcterms:created xsi:type="dcterms:W3CDTF">2012-06-05T12:09:28Z</dcterms:created>
  <dcterms:modified xsi:type="dcterms:W3CDTF">2021-12-14T11:50:46Z</dcterms:modified>
</cp:coreProperties>
</file>