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P:\EPCA\3_Pendant l'année\Saisie des notes\FichiersExcel_SaisieNotes_Elèves\MP 2026\"/>
    </mc:Choice>
  </mc:AlternateContent>
  <xr:revisionPtr revIDLastSave="0" documentId="13_ncr:1_{7BD45EB4-B2F7-437A-8E70-A72958DF72F1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NotesEcole" sheetId="1" r:id="rId1"/>
    <sheet name="BulletinFinal" sheetId="2" r:id="rId2"/>
  </sheets>
  <definedNames>
    <definedName name="AR_1">NotesEcole!#REF!</definedName>
    <definedName name="AR_2">NotesEcole!#REF!</definedName>
    <definedName name="AR_3">NotesEcole!#REF!</definedName>
    <definedName name="NCALL">NotesEcole!#REF!</definedName>
    <definedName name="NCANG">NotesEcole!#REF!</definedName>
    <definedName name="NCES2">NotesEcole!#REF!</definedName>
    <definedName name="NCFRA">NotesEcole!#REF!</definedName>
    <definedName name="NCICA">NotesEcole!#REF!</definedName>
    <definedName name="NMALL">NotesEcole!$Y$11</definedName>
    <definedName name="NMANG">NotesEcole!$Y$14</definedName>
    <definedName name="NMEEDR">NotesEcole!$Y$23</definedName>
    <definedName name="NMFRA">NotesEcole!$Y$8</definedName>
    <definedName name="NMGFIN">NotesEcole!$Y$20</definedName>
    <definedName name="NMHIS">NotesEcole!$Y$26</definedName>
    <definedName name="NMMAT">NotesEcole!$Y$17</definedName>
    <definedName name="NMTE">NotesEcole!$Y$29</definedName>
    <definedName name="TA">NotesEcole!#REF!</definedName>
    <definedName name="TIB_1">NotesEcole!$G$35</definedName>
    <definedName name="TIB_2">NotesEcole!$K$35</definedName>
    <definedName name="TIB_3">NotesEcole!$S$35</definedName>
    <definedName name="TIB_4">NotesEcole!#REF!</definedName>
    <definedName name="TIP">NotesEcole!$Y$36</definedName>
    <definedName name="_xlnm.Print_Area" localSheetId="1">BulletinFinal!$A$2:$G$19</definedName>
    <definedName name="_xlnm.Print_Area" localSheetId="0">NotesEcole!$C$2:$Y$36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5" i="2" l="1"/>
  <c r="F7" i="2"/>
  <c r="F6" i="2"/>
  <c r="F5" i="2"/>
  <c r="F13" i="2" l="1"/>
  <c r="G13" i="2" s="1"/>
  <c r="G12" i="2"/>
  <c r="G11" i="2"/>
  <c r="F10" i="2"/>
  <c r="G10" i="2" s="1"/>
  <c r="G9" i="2"/>
  <c r="F9" i="2"/>
  <c r="F8" i="2"/>
  <c r="G8" i="2" s="1"/>
  <c r="G7" i="2"/>
  <c r="G6" i="2"/>
  <c r="G19" i="2" l="1"/>
  <c r="G16" i="2"/>
  <c r="G17" i="2"/>
  <c r="G15" i="2"/>
  <c r="Y29" i="1" l="1"/>
  <c r="Y26" i="1"/>
  <c r="Y23" i="1"/>
  <c r="Y20" i="1"/>
  <c r="Y17" i="1"/>
  <c r="Y14" i="1"/>
  <c r="Y11" i="1"/>
  <c r="C13" i="2"/>
  <c r="Y35" i="1" l="1"/>
  <c r="I29" i="1" l="1"/>
  <c r="I26" i="1"/>
  <c r="I23" i="1"/>
  <c r="I20" i="1"/>
  <c r="I17" i="1"/>
  <c r="I14" i="1"/>
  <c r="I11" i="1"/>
  <c r="I8" i="1"/>
  <c r="D28" i="1" l="1"/>
  <c r="W29" i="1" s="1"/>
  <c r="O29" i="1"/>
  <c r="O26" i="1"/>
  <c r="O23" i="1"/>
  <c r="O20" i="1"/>
  <c r="O17" i="1"/>
  <c r="O14" i="1"/>
  <c r="O11" i="1"/>
  <c r="O8" i="1"/>
  <c r="Y8" i="1" s="1"/>
  <c r="C11" i="2" l="1"/>
  <c r="O32" i="1"/>
  <c r="C12" i="2"/>
  <c r="O33" i="1"/>
  <c r="C5" i="2"/>
  <c r="O31" i="1"/>
  <c r="C6" i="2"/>
  <c r="B12" i="2"/>
  <c r="C9" i="2"/>
  <c r="C8" i="2"/>
  <c r="C10" i="2"/>
  <c r="C7" i="2"/>
  <c r="I33" i="1"/>
  <c r="I32" i="1"/>
  <c r="I31" i="1"/>
  <c r="C37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zfpjht</author>
  </authors>
  <commentList>
    <comment ref="D7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>Français</t>
        </r>
      </text>
    </comment>
    <comment ref="D10" authorId="0" shapeId="0" xr:uid="{00000000-0006-0000-0000-000002000000}">
      <text>
        <r>
          <rPr>
            <b/>
            <sz val="8"/>
            <color indexed="81"/>
            <rFont val="Tahoma"/>
            <family val="2"/>
          </rPr>
          <t>Allemand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13" authorId="0" shapeId="0" xr:uid="{00000000-0006-0000-0000-000003000000}">
      <text>
        <r>
          <rPr>
            <b/>
            <sz val="8"/>
            <color indexed="81"/>
            <rFont val="Tahoma"/>
            <family val="2"/>
          </rPr>
          <t>Anglais</t>
        </r>
      </text>
    </comment>
    <comment ref="D16" authorId="0" shapeId="0" xr:uid="{00000000-0006-0000-0000-000004000000}">
      <text>
        <r>
          <rPr>
            <b/>
            <sz val="8"/>
            <color indexed="81"/>
            <rFont val="Tahoma"/>
            <family val="2"/>
          </rPr>
          <t>Mathématiques</t>
        </r>
      </text>
    </comment>
    <comment ref="D19" authorId="0" shapeId="0" xr:uid="{00000000-0006-0000-0000-000005000000}">
      <text>
        <r>
          <rPr>
            <b/>
            <sz val="8"/>
            <color indexed="81"/>
            <rFont val="Tahoma"/>
            <family val="2"/>
          </rPr>
          <t>Finance et comptabilité</t>
        </r>
      </text>
    </comment>
    <comment ref="D22" authorId="0" shapeId="0" xr:uid="{00000000-0006-0000-0000-000006000000}">
      <text>
        <r>
          <rPr>
            <b/>
            <sz val="8"/>
            <color indexed="81"/>
            <rFont val="Tahoma"/>
            <family val="2"/>
          </rPr>
          <t>Economie et droit</t>
        </r>
      </text>
    </comment>
    <comment ref="D25" authorId="0" shapeId="0" xr:uid="{00000000-0006-0000-0000-000007000000}">
      <text>
        <r>
          <rPr>
            <b/>
            <sz val="8"/>
            <color indexed="81"/>
            <rFont val="Tahoma"/>
            <family val="2"/>
          </rPr>
          <t>Histoire et institutions politiques</t>
        </r>
      </text>
    </comment>
    <comment ref="D28" authorId="0" shapeId="0" xr:uid="{00000000-0006-0000-0000-000008000000}">
      <text>
        <r>
          <rPr>
            <b/>
            <sz val="8"/>
            <color indexed="81"/>
            <rFont val="Tahoma"/>
            <family val="2"/>
          </rPr>
          <t>Type "Economie" : Technique et environnement
Type "Services" : Economie et droit complément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35" authorId="0" shapeId="0" xr:uid="{00000000-0006-0000-0000-000009000000}">
      <text>
        <r>
          <rPr>
            <b/>
            <sz val="8"/>
            <color indexed="81"/>
            <rFont val="Tahoma"/>
            <family val="2"/>
          </rPr>
          <t>TIB : Travaux interdisciplinaires de branches
TIP : Travail interdisciplinaire centré sur un projet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Y36" authorId="0" shapeId="0" xr:uid="{00000000-0006-0000-0000-00000A000000}">
      <text>
        <r>
          <rPr>
            <b/>
            <sz val="8"/>
            <color indexed="81"/>
            <rFont val="Tahoma"/>
            <family val="2"/>
          </rPr>
          <t>Indiquer la note du TIP dans cette cellule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zfpjht</author>
  </authors>
  <commentList>
    <comment ref="C13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moyenne des 3-4 TIB arrondie au 1/2</t>
        </r>
      </text>
    </comment>
    <comment ref="F13" authorId="0" shapeId="0" xr:uid="{503A3A86-398C-44B6-8AD3-4B090B2BF678}">
      <text>
        <r>
          <rPr>
            <b/>
            <sz val="8"/>
            <color indexed="81"/>
            <rFont val="Tahoma"/>
            <family val="2"/>
          </rPr>
          <t>Report du TIP</t>
        </r>
      </text>
    </comment>
  </commentList>
</comments>
</file>

<file path=xl/sharedStrings.xml><?xml version="1.0" encoding="utf-8"?>
<sst xmlns="http://schemas.openxmlformats.org/spreadsheetml/2006/main" count="59" uniqueCount="48">
  <si>
    <t>FRA</t>
  </si>
  <si>
    <t>ALL</t>
  </si>
  <si>
    <t>ANG</t>
  </si>
  <si>
    <t>MAT</t>
  </si>
  <si>
    <t>EEDR</t>
  </si>
  <si>
    <t>HIS</t>
  </si>
  <si>
    <t>Domaine sépécifique</t>
  </si>
  <si>
    <t>Domaine  fondamental</t>
  </si>
  <si>
    <t>Domaine complément.</t>
  </si>
  <si>
    <t>TIB 1</t>
  </si>
  <si>
    <t>TIP</t>
  </si>
  <si>
    <t>TIB 2</t>
  </si>
  <si>
    <t>TIB 3</t>
  </si>
  <si>
    <t>Semestre 1</t>
  </si>
  <si>
    <t>Semestre 2</t>
  </si>
  <si>
    <t>Moyenne Matu :</t>
  </si>
  <si>
    <t>Points négatifs :</t>
  </si>
  <si>
    <t>Branches&lt;4 :</t>
  </si>
  <si>
    <t>TIB
TIP</t>
  </si>
  <si>
    <t>Français</t>
  </si>
  <si>
    <t>Anglais</t>
  </si>
  <si>
    <t>Allemand</t>
  </si>
  <si>
    <t>Mathématiques</t>
  </si>
  <si>
    <t>Economie et droit</t>
  </si>
  <si>
    <t>Histoire</t>
  </si>
  <si>
    <t>Bulletin maturité</t>
  </si>
  <si>
    <t>Travail interdisciplinaire</t>
  </si>
  <si>
    <t>Domaine fondamental</t>
  </si>
  <si>
    <t>Domaine spécifique</t>
  </si>
  <si>
    <t>Domaine complémentaire</t>
  </si>
  <si>
    <t>Moyenne générale :</t>
  </si>
  <si>
    <t>Nombre de points négatifs :</t>
  </si>
  <si>
    <t>Nombre de branches insuffisantes :</t>
  </si>
  <si>
    <t>Résultat :</t>
  </si>
  <si>
    <t>Maturité économie et services</t>
  </si>
  <si>
    <t>Type économie</t>
  </si>
  <si>
    <t>Indiquer le type</t>
  </si>
  <si>
    <t>Type services</t>
  </si>
  <si>
    <t>F&amp;C</t>
  </si>
  <si>
    <t>Finances et comptabilité</t>
  </si>
  <si>
    <t>Bulletin final matu</t>
  </si>
  <si>
    <t>Moyenne des TIB</t>
  </si>
  <si>
    <r>
      <rPr>
        <b/>
        <u/>
        <sz val="11"/>
        <color theme="1"/>
        <rFont val="Calibri"/>
        <family val="2"/>
        <scheme val="minor"/>
      </rPr>
      <t>Important</t>
    </r>
    <r>
      <rPr>
        <b/>
        <sz val="11"/>
        <color theme="1"/>
        <rFont val="Calibri"/>
        <family val="2"/>
        <scheme val="minor"/>
      </rPr>
      <t xml:space="preserve"> : ce bulletin est mis à disposition à titre indicatif. Seul le bulletin officiel fait foi.</t>
    </r>
  </si>
  <si>
    <t>Notes école</t>
  </si>
  <si>
    <t>TIB 4</t>
  </si>
  <si>
    <t>Examen
écrit</t>
  </si>
  <si>
    <t>Examen
oral</t>
  </si>
  <si>
    <t>Examen
moyenne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</si>
</sst>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8"/>
      <color indexed="81"/>
      <name val="Tahoma"/>
      <family val="2"/>
    </font>
    <font>
      <b/>
      <sz val="11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48"/>
      <color theme="0" tint="-0.249977111117893"/>
      <name val="Calibri"/>
      <family val="2"/>
      <scheme val="minor"/>
    </font>
    <font>
      <sz val="8"/>
      <color indexed="81"/>
      <name val="Tahoma"/>
      <family val="2"/>
    </font>
    <font>
      <sz val="22"/>
      <color theme="1"/>
      <name val="Calibri"/>
      <family val="2"/>
      <scheme val="minor"/>
    </font>
    <font>
      <sz val="14"/>
      <color theme="0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4659260841701"/>
        <bgColor indexed="64"/>
      </patternFill>
    </fill>
  </fills>
  <borders count="29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auto="1"/>
      </top>
      <bottom style="medium">
        <color indexed="64"/>
      </bottom>
      <diagonal/>
    </border>
    <border>
      <left/>
      <right style="hair">
        <color auto="1"/>
      </right>
      <top style="medium">
        <color auto="1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medium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</cellStyleXfs>
  <cellXfs count="64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vertical="center" textRotation="90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4" borderId="8" xfId="0" applyFill="1" applyBorder="1" applyAlignment="1">
      <alignment horizontal="center" vertical="center"/>
    </xf>
    <xf numFmtId="0" fontId="0" fillId="7" borderId="0" xfId="0" applyFill="1" applyAlignment="1">
      <alignment horizontal="center" vertical="center"/>
    </xf>
    <xf numFmtId="0" fontId="0" fillId="7" borderId="0" xfId="0" applyFill="1" applyAlignment="1">
      <alignment vertical="center"/>
    </xf>
    <xf numFmtId="0" fontId="0" fillId="0" borderId="0" xfId="0" applyAlignment="1">
      <alignment horizontal="right" vertical="center"/>
    </xf>
    <xf numFmtId="0" fontId="6" fillId="0" borderId="0" xfId="0" applyFont="1" applyAlignment="1">
      <alignment vertical="center"/>
    </xf>
    <xf numFmtId="0" fontId="0" fillId="7" borderId="2" xfId="0" applyFill="1" applyBorder="1" applyAlignment="1" applyProtection="1">
      <alignment horizontal="center" vertical="center"/>
      <protection locked="0"/>
    </xf>
    <xf numFmtId="0" fontId="0" fillId="7" borderId="3" xfId="0" applyFill="1" applyBorder="1" applyAlignment="1" applyProtection="1">
      <alignment horizontal="center" vertical="center"/>
      <protection locked="0"/>
    </xf>
    <xf numFmtId="0" fontId="0" fillId="7" borderId="4" xfId="0" applyFill="1" applyBorder="1" applyAlignment="1" applyProtection="1">
      <alignment horizontal="center" vertical="center"/>
      <protection locked="0"/>
    </xf>
    <xf numFmtId="0" fontId="0" fillId="7" borderId="5" xfId="0" applyFill="1" applyBorder="1" applyAlignment="1" applyProtection="1">
      <alignment horizontal="center" vertical="center"/>
      <protection locked="0"/>
    </xf>
    <xf numFmtId="0" fontId="0" fillId="7" borderId="6" xfId="0" applyFill="1" applyBorder="1" applyAlignment="1" applyProtection="1">
      <alignment horizontal="center" vertical="center"/>
      <protection locked="0"/>
    </xf>
    <xf numFmtId="0" fontId="0" fillId="7" borderId="7" xfId="0" applyFill="1" applyBorder="1" applyAlignment="1" applyProtection="1">
      <alignment horizontal="center" vertical="center"/>
      <protection locked="0"/>
    </xf>
    <xf numFmtId="0" fontId="0" fillId="0" borderId="10" xfId="0" applyBorder="1" applyAlignment="1">
      <alignment vertical="center"/>
    </xf>
    <xf numFmtId="0" fontId="0" fillId="7" borderId="0" xfId="0" applyFill="1" applyAlignment="1">
      <alignment horizontal="right" vertical="center"/>
    </xf>
    <xf numFmtId="0" fontId="0" fillId="7" borderId="0" xfId="0" applyFill="1" applyAlignment="1">
      <alignment horizontal="center"/>
    </xf>
    <xf numFmtId="0" fontId="0" fillId="7" borderId="14" xfId="0" applyFill="1" applyBorder="1" applyAlignment="1" applyProtection="1">
      <alignment horizontal="center" vertical="center"/>
      <protection locked="0"/>
    </xf>
    <xf numFmtId="0" fontId="0" fillId="7" borderId="0" xfId="0" applyFill="1" applyAlignment="1" applyProtection="1">
      <alignment horizontal="center" vertical="center"/>
      <protection locked="0"/>
    </xf>
    <xf numFmtId="0" fontId="0" fillId="8" borderId="11" xfId="0" applyFill="1" applyBorder="1" applyAlignment="1">
      <alignment vertical="center"/>
    </xf>
    <xf numFmtId="0" fontId="4" fillId="0" borderId="0" xfId="0" applyFont="1" applyAlignment="1">
      <alignment vertical="center"/>
    </xf>
    <xf numFmtId="0" fontId="0" fillId="6" borderId="11" xfId="0" applyFill="1" applyBorder="1" applyAlignment="1">
      <alignment vertical="center"/>
    </xf>
    <xf numFmtId="0" fontId="0" fillId="4" borderId="23" xfId="0" applyFill="1" applyBorder="1" applyAlignment="1">
      <alignment horizontal="center" vertical="center"/>
    </xf>
    <xf numFmtId="0" fontId="0" fillId="4" borderId="8" xfId="0" applyFill="1" applyBorder="1" applyAlignment="1" applyProtection="1">
      <alignment horizontal="center" vertical="center"/>
      <protection locked="0"/>
    </xf>
    <xf numFmtId="0" fontId="10" fillId="7" borderId="0" xfId="0" applyFont="1" applyFill="1" applyAlignment="1">
      <alignment horizontal="right"/>
    </xf>
    <xf numFmtId="0" fontId="0" fillId="8" borderId="24" xfId="0" applyFill="1" applyBorder="1" applyAlignment="1">
      <alignment vertical="center"/>
    </xf>
    <xf numFmtId="0" fontId="0" fillId="8" borderId="18" xfId="0" applyFill="1" applyBorder="1" applyAlignment="1">
      <alignment horizontal="center" vertical="center"/>
    </xf>
    <xf numFmtId="0" fontId="0" fillId="8" borderId="21" xfId="0" applyFill="1" applyBorder="1" applyAlignment="1">
      <alignment horizontal="center" vertical="center"/>
    </xf>
    <xf numFmtId="0" fontId="0" fillId="8" borderId="22" xfId="0" applyFill="1" applyBorder="1" applyAlignment="1">
      <alignment horizontal="center" vertical="center"/>
    </xf>
    <xf numFmtId="0" fontId="0" fillId="7" borderId="12" xfId="0" applyFill="1" applyBorder="1" applyAlignment="1">
      <alignment horizontal="center" vertical="center"/>
    </xf>
    <xf numFmtId="0" fontId="0" fillId="7" borderId="13" xfId="0" applyFill="1" applyBorder="1" applyAlignment="1">
      <alignment horizontal="center" vertical="center"/>
    </xf>
    <xf numFmtId="0" fontId="1" fillId="2" borderId="0" xfId="1" applyAlignment="1">
      <alignment horizontal="center" vertical="center" textRotation="90" wrapText="1"/>
    </xf>
    <xf numFmtId="0" fontId="4" fillId="9" borderId="0" xfId="0" applyFont="1" applyFill="1" applyAlignment="1">
      <alignment horizontal="center"/>
    </xf>
    <xf numFmtId="0" fontId="0" fillId="7" borderId="0" xfId="0" applyFill="1" applyAlignment="1">
      <alignment horizontal="center" vertical="center"/>
    </xf>
    <xf numFmtId="0" fontId="0" fillId="7" borderId="1" xfId="0" applyFill="1" applyBorder="1" applyAlignment="1">
      <alignment horizontal="center" vertical="center" wrapText="1"/>
    </xf>
    <xf numFmtId="0" fontId="0" fillId="4" borderId="0" xfId="0" applyFill="1" applyAlignment="1">
      <alignment horizontal="right"/>
    </xf>
    <xf numFmtId="0" fontId="9" fillId="0" borderId="0" xfId="0" applyFont="1" applyAlignment="1">
      <alignment horizontal="center" vertical="center" wrapText="1"/>
    </xf>
    <xf numFmtId="0" fontId="10" fillId="7" borderId="0" xfId="0" applyFont="1" applyFill="1" applyAlignment="1">
      <alignment horizontal="right" vertical="center"/>
    </xf>
    <xf numFmtId="0" fontId="0" fillId="7" borderId="0" xfId="0" applyFill="1" applyAlignment="1">
      <alignment horizontal="center" vertical="center" wrapText="1"/>
    </xf>
    <xf numFmtId="0" fontId="0" fillId="7" borderId="0" xfId="0" applyFill="1" applyAlignment="1">
      <alignment horizontal="right" vertical="center"/>
    </xf>
    <xf numFmtId="0" fontId="0" fillId="7" borderId="9" xfId="0" applyFill="1" applyBorder="1" applyAlignment="1">
      <alignment horizontal="right" vertical="center"/>
    </xf>
    <xf numFmtId="0" fontId="0" fillId="0" borderId="0" xfId="0" applyAlignment="1">
      <alignment horizontal="right"/>
    </xf>
    <xf numFmtId="0" fontId="8" fillId="5" borderId="0" xfId="0" applyFont="1" applyFill="1" applyAlignment="1">
      <alignment horizontal="center" vertical="center"/>
    </xf>
    <xf numFmtId="0" fontId="5" fillId="5" borderId="0" xfId="0" applyFont="1" applyFill="1" applyAlignment="1" applyProtection="1">
      <alignment horizontal="center" vertical="center"/>
      <protection locked="0"/>
    </xf>
    <xf numFmtId="0" fontId="2" fillId="3" borderId="0" xfId="2" applyAlignment="1">
      <alignment horizontal="center" vertical="center" wrapText="1"/>
    </xf>
    <xf numFmtId="0" fontId="2" fillId="3" borderId="0" xfId="2" applyAlignment="1">
      <alignment horizontal="center" vertical="center"/>
    </xf>
    <xf numFmtId="0" fontId="0" fillId="6" borderId="8" xfId="0" applyFill="1" applyBorder="1" applyAlignment="1">
      <alignment horizontal="center" vertical="center"/>
    </xf>
    <xf numFmtId="0" fontId="0" fillId="8" borderId="8" xfId="0" applyFill="1" applyBorder="1" applyAlignment="1">
      <alignment horizontal="center" vertical="center"/>
    </xf>
    <xf numFmtId="0" fontId="4" fillId="9" borderId="0" xfId="0" applyFont="1" applyFill="1" applyAlignment="1">
      <alignment horizontal="center" vertical="center"/>
    </xf>
    <xf numFmtId="0" fontId="0" fillId="9" borderId="8" xfId="0" applyFill="1" applyBorder="1" applyAlignment="1" applyProtection="1">
      <alignment horizontal="center" vertical="center"/>
      <protection locked="0"/>
    </xf>
    <xf numFmtId="0" fontId="0" fillId="10" borderId="8" xfId="0" applyFill="1" applyBorder="1" applyAlignment="1">
      <alignment horizontal="center" vertical="center"/>
    </xf>
    <xf numFmtId="0" fontId="0" fillId="8" borderId="16" xfId="0" applyFill="1" applyBorder="1" applyAlignment="1">
      <alignment horizontal="center" vertical="center"/>
    </xf>
    <xf numFmtId="0" fontId="0" fillId="8" borderId="17" xfId="0" applyFill="1" applyBorder="1" applyAlignment="1">
      <alignment horizontal="center" vertical="center"/>
    </xf>
    <xf numFmtId="0" fontId="0" fillId="8" borderId="15" xfId="0" applyFill="1" applyBorder="1" applyAlignment="1">
      <alignment horizontal="center" vertical="center"/>
    </xf>
    <xf numFmtId="0" fontId="0" fillId="10" borderId="25" xfId="0" applyFill="1" applyBorder="1" applyAlignment="1">
      <alignment horizontal="center" vertical="center"/>
    </xf>
    <xf numFmtId="0" fontId="4" fillId="6" borderId="19" xfId="0" applyFont="1" applyFill="1" applyBorder="1" applyAlignment="1">
      <alignment horizontal="center" vertical="center" wrapText="1"/>
    </xf>
    <xf numFmtId="0" fontId="4" fillId="6" borderId="26" xfId="0" applyFont="1" applyFill="1" applyBorder="1" applyAlignment="1">
      <alignment horizontal="center" vertical="center" wrapText="1"/>
    </xf>
    <xf numFmtId="0" fontId="4" fillId="6" borderId="20" xfId="0" applyFont="1" applyFill="1" applyBorder="1" applyAlignment="1">
      <alignment horizontal="center" vertical="center" wrapText="1"/>
    </xf>
    <xf numFmtId="0" fontId="0" fillId="8" borderId="27" xfId="0" applyFill="1" applyBorder="1" applyAlignment="1">
      <alignment horizontal="center" vertical="center"/>
    </xf>
    <xf numFmtId="0" fontId="0" fillId="10" borderId="27" xfId="0" applyFill="1" applyBorder="1" applyAlignment="1">
      <alignment horizontal="center" vertical="center"/>
    </xf>
    <xf numFmtId="0" fontId="0" fillId="8" borderId="28" xfId="0" applyFill="1" applyBorder="1" applyAlignment="1">
      <alignment horizontal="center" vertical="center"/>
    </xf>
  </cellXfs>
  <cellStyles count="3">
    <cellStyle name="Accent1" xfId="2" builtinId="29"/>
    <cellStyle name="Insatisfaisant" xfId="1" builtinId="27"/>
    <cellStyle name="Normal" xfId="0" builtinId="0"/>
  </cellStyles>
  <dxfs count="8"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solid">
          <bgColor theme="8" tint="0.5999633777886288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30</xdr:col>
      <xdr:colOff>22743</xdr:colOff>
      <xdr:row>10</xdr:row>
      <xdr:rowOff>121920</xdr:rowOff>
    </xdr:from>
    <xdr:to>
      <xdr:col>41</xdr:col>
      <xdr:colOff>7620</xdr:colOff>
      <xdr:row>18</xdr:row>
      <xdr:rowOff>106680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31463" y="2202180"/>
          <a:ext cx="3253857" cy="149352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1</xdr:row>
      <xdr:rowOff>109354</xdr:rowOff>
    </xdr:from>
    <xdr:to>
      <xdr:col>1</xdr:col>
      <xdr:colOff>15240</xdr:colOff>
      <xdr:row>3</xdr:row>
      <xdr:rowOff>39867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" y="292234"/>
          <a:ext cx="1973580" cy="90587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image" Target="../media/image1.jpeg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image" Target="../media/image1.jpeg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V40"/>
  <sheetViews>
    <sheetView showGridLines="0" tabSelected="1" zoomScaleNormal="100" workbookViewId="0">
      <selection activeCell="E7" sqref="E7"/>
    </sheetView>
  </sheetViews>
  <sheetFormatPr baseColWidth="10" defaultColWidth="5.42578125" defaultRowHeight="15" x14ac:dyDescent="0.25"/>
  <cols>
    <col min="1" max="1" width="4.42578125" style="1" customWidth="1"/>
    <col min="2" max="2" width="4.42578125" style="1" hidden="1" customWidth="1"/>
    <col min="3" max="3" width="8.140625" style="2" customWidth="1"/>
    <col min="4" max="4" width="8.28515625" style="1" customWidth="1"/>
    <col min="5" max="7" width="4.28515625" style="1" customWidth="1"/>
    <col min="8" max="8" width="3.140625" style="1" customWidth="1"/>
    <col min="9" max="9" width="4.28515625" style="1" customWidth="1"/>
    <col min="10" max="10" width="3.140625" style="1" customWidth="1"/>
    <col min="11" max="13" width="4.28515625" style="1" customWidth="1"/>
    <col min="14" max="14" width="3.140625" style="1" customWidth="1"/>
    <col min="15" max="15" width="4.28515625" style="1" customWidth="1"/>
    <col min="16" max="16" width="3.140625" style="1" customWidth="1"/>
    <col min="17" max="19" width="4.28515625" style="1" customWidth="1"/>
    <col min="20" max="20" width="3.140625" style="1" customWidth="1"/>
    <col min="21" max="24" width="4.28515625" style="1" customWidth="1"/>
    <col min="25" max="25" width="5.28515625" style="1" customWidth="1"/>
    <col min="26" max="43" width="4.28515625" style="1" customWidth="1"/>
    <col min="44" max="16384" width="5.42578125" style="1"/>
  </cols>
  <sheetData>
    <row r="2" spans="2:32" ht="31.5" x14ac:dyDescent="0.25">
      <c r="C2" s="45" t="s">
        <v>34</v>
      </c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P2" s="46" t="s">
        <v>36</v>
      </c>
      <c r="Q2" s="46"/>
      <c r="R2" s="46"/>
      <c r="S2" s="46"/>
      <c r="T2" s="46"/>
      <c r="U2" s="46"/>
      <c r="V2" s="46"/>
      <c r="W2" s="46"/>
      <c r="X2" s="46"/>
      <c r="Y2" s="46"/>
    </row>
    <row r="3" spans="2:32" ht="15" customHeight="1" x14ac:dyDescent="0.25">
      <c r="X3"/>
      <c r="Y3"/>
      <c r="Z3"/>
    </row>
    <row r="4" spans="2:32" x14ac:dyDescent="0.25">
      <c r="B4" s="4">
        <v>6</v>
      </c>
      <c r="X4" s="47" t="s">
        <v>43</v>
      </c>
      <c r="Y4" s="47"/>
    </row>
    <row r="5" spans="2:32" x14ac:dyDescent="0.25">
      <c r="B5" s="4">
        <v>5.5</v>
      </c>
      <c r="E5" s="48" t="s">
        <v>13</v>
      </c>
      <c r="F5" s="48"/>
      <c r="G5" s="48"/>
      <c r="H5" s="48"/>
      <c r="I5" s="48"/>
      <c r="K5" s="48" t="s">
        <v>14</v>
      </c>
      <c r="L5" s="48"/>
      <c r="M5" s="48"/>
      <c r="N5" s="48"/>
      <c r="O5" s="48"/>
      <c r="U5"/>
      <c r="V5"/>
      <c r="X5" s="47"/>
      <c r="Y5" s="47"/>
    </row>
    <row r="6" spans="2:32" ht="15.75" thickBot="1" x14ac:dyDescent="0.3">
      <c r="B6" s="4">
        <v>5</v>
      </c>
      <c r="U6"/>
      <c r="V6"/>
    </row>
    <row r="7" spans="2:32" x14ac:dyDescent="0.25">
      <c r="B7" s="4">
        <v>4.5</v>
      </c>
      <c r="C7" s="34" t="s">
        <v>7</v>
      </c>
      <c r="D7" s="36" t="s">
        <v>0</v>
      </c>
      <c r="E7" s="11"/>
      <c r="F7" s="12"/>
      <c r="G7" s="13"/>
      <c r="H7" s="7"/>
      <c r="I7" s="7"/>
      <c r="J7" s="7"/>
      <c r="K7" s="11"/>
      <c r="L7" s="12"/>
      <c r="M7" s="13"/>
      <c r="N7" s="7"/>
      <c r="O7" s="7"/>
      <c r="P7" s="7"/>
      <c r="Q7" s="7"/>
      <c r="R7" s="7"/>
      <c r="S7" s="7"/>
      <c r="T7" s="7"/>
      <c r="U7" s="7"/>
      <c r="V7" s="7"/>
      <c r="W7" s="8"/>
      <c r="X7" s="8"/>
      <c r="Y7" s="7"/>
      <c r="Z7" s="4"/>
      <c r="AA7" s="4"/>
      <c r="AB7" s="4"/>
      <c r="AC7" s="4"/>
      <c r="AD7" s="4"/>
      <c r="AE7" s="4"/>
      <c r="AF7" s="4"/>
    </row>
    <row r="8" spans="2:32" ht="15.75" thickBot="1" x14ac:dyDescent="0.3">
      <c r="B8" s="4">
        <v>4</v>
      </c>
      <c r="C8" s="34"/>
      <c r="D8" s="36"/>
      <c r="E8" s="14"/>
      <c r="F8" s="15"/>
      <c r="G8" s="16"/>
      <c r="H8" s="7"/>
      <c r="I8" s="6" t="str">
        <f>IF(COUNT(E7:G8)=0,"",MROUND(AVERAGE(E7:G8),0.5))</f>
        <v/>
      </c>
      <c r="J8" s="7"/>
      <c r="K8" s="14"/>
      <c r="L8" s="15"/>
      <c r="M8" s="16"/>
      <c r="N8" s="7"/>
      <c r="O8" s="6" t="str">
        <f>IF(COUNT(K7:M8)=0,"",MROUND(AVERAGE(K7:M8),0.5))</f>
        <v/>
      </c>
      <c r="P8" s="7"/>
      <c r="Q8" s="7"/>
      <c r="R8" s="7"/>
      <c r="S8" s="7"/>
      <c r="T8" s="7"/>
      <c r="U8" s="7"/>
      <c r="V8" s="7"/>
      <c r="W8" s="42" t="s">
        <v>0</v>
      </c>
      <c r="X8" s="43"/>
      <c r="Y8" s="6" t="str">
        <f>IF(COUNT(I8,O8)=0,"",ROUND(AVERAGE(I8,O8),1))</f>
        <v/>
      </c>
      <c r="Z8" s="4"/>
      <c r="AA8" s="4"/>
      <c r="AB8" s="4"/>
      <c r="AC8" s="4"/>
      <c r="AD8" s="4"/>
      <c r="AE8" s="4"/>
      <c r="AF8" s="4"/>
    </row>
    <row r="9" spans="2:32" ht="15.75" thickBot="1" x14ac:dyDescent="0.3">
      <c r="B9" s="4">
        <v>3.5</v>
      </c>
      <c r="C9" s="3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/>
      <c r="V9"/>
      <c r="W9" s="9"/>
      <c r="X9" s="9"/>
      <c r="Y9" s="4"/>
      <c r="Z9" s="4"/>
      <c r="AA9" s="4"/>
      <c r="AB9" s="4"/>
      <c r="AC9" s="4"/>
      <c r="AD9" s="4"/>
      <c r="AE9" s="4"/>
      <c r="AF9" s="4"/>
    </row>
    <row r="10" spans="2:32" x14ac:dyDescent="0.25">
      <c r="B10" s="4">
        <v>3</v>
      </c>
      <c r="C10" s="34"/>
      <c r="D10" s="36" t="s">
        <v>1</v>
      </c>
      <c r="E10" s="11"/>
      <c r="F10" s="12"/>
      <c r="G10" s="13"/>
      <c r="H10" s="7"/>
      <c r="I10" s="7"/>
      <c r="J10" s="7"/>
      <c r="K10" s="11"/>
      <c r="L10" s="12"/>
      <c r="M10" s="13"/>
      <c r="N10" s="7"/>
      <c r="O10" s="7"/>
      <c r="P10" s="7"/>
      <c r="Q10" s="7"/>
      <c r="R10" s="7"/>
      <c r="S10" s="7"/>
      <c r="T10" s="7"/>
      <c r="U10" s="7"/>
      <c r="V10" s="7"/>
      <c r="W10" s="18"/>
      <c r="X10" s="18"/>
      <c r="Y10" s="7"/>
      <c r="Z10" s="4"/>
      <c r="AA10" s="4"/>
      <c r="AB10" s="4"/>
      <c r="AC10" s="4"/>
      <c r="AD10" s="4"/>
      <c r="AE10" s="4"/>
      <c r="AF10" s="4"/>
    </row>
    <row r="11" spans="2:32" ht="15.75" thickBot="1" x14ac:dyDescent="0.3">
      <c r="B11" s="4">
        <v>2.5</v>
      </c>
      <c r="C11" s="34"/>
      <c r="D11" s="36"/>
      <c r="E11" s="14"/>
      <c r="F11" s="15"/>
      <c r="G11" s="16"/>
      <c r="H11" s="7"/>
      <c r="I11" s="6" t="str">
        <f>IF(COUNT(E10:G11)=0,"",MROUND(AVERAGE(E10:G11),0.5))</f>
        <v/>
      </c>
      <c r="J11" s="7"/>
      <c r="K11" s="14"/>
      <c r="L11" s="15"/>
      <c r="M11" s="16"/>
      <c r="N11" s="7"/>
      <c r="O11" s="6" t="str">
        <f>IF(COUNT(K10:M11)=0,"",MROUND(AVERAGE(K10:M11),0.5))</f>
        <v/>
      </c>
      <c r="P11" s="7"/>
      <c r="Q11" s="7"/>
      <c r="R11" s="7"/>
      <c r="S11" s="7"/>
      <c r="T11" s="7"/>
      <c r="U11" s="7"/>
      <c r="V11" s="7"/>
      <c r="W11" s="42" t="s">
        <v>1</v>
      </c>
      <c r="X11" s="43"/>
      <c r="Y11" s="6" t="str">
        <f>IF(COUNT(I11,O11)=0,"",ROUND(AVERAGE(I11,O11),1))</f>
        <v/>
      </c>
      <c r="Z11" s="4"/>
      <c r="AA11" s="4"/>
      <c r="AB11" s="4"/>
      <c r="AC11" s="4"/>
      <c r="AD11" s="4"/>
      <c r="AE11" s="4"/>
      <c r="AF11" s="4"/>
    </row>
    <row r="12" spans="2:32" ht="15.75" thickBot="1" x14ac:dyDescent="0.3">
      <c r="B12" s="4">
        <v>2</v>
      </c>
      <c r="C12" s="3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/>
      <c r="V12"/>
      <c r="W12" s="9"/>
      <c r="X12" s="9"/>
      <c r="Y12" s="4"/>
      <c r="Z12" s="4"/>
      <c r="AA12" s="4"/>
      <c r="AB12" s="4"/>
      <c r="AC12" s="4"/>
      <c r="AD12" s="4"/>
      <c r="AE12" s="4"/>
      <c r="AF12" s="4"/>
    </row>
    <row r="13" spans="2:32" x14ac:dyDescent="0.25">
      <c r="B13" s="4">
        <v>1.5</v>
      </c>
      <c r="C13" s="34"/>
      <c r="D13" s="36" t="s">
        <v>2</v>
      </c>
      <c r="E13" s="11"/>
      <c r="F13" s="12"/>
      <c r="G13" s="13"/>
      <c r="H13" s="7"/>
      <c r="I13" s="7"/>
      <c r="J13" s="7"/>
      <c r="K13" s="11"/>
      <c r="L13" s="12"/>
      <c r="M13" s="13"/>
      <c r="N13" s="7"/>
      <c r="O13" s="7"/>
      <c r="P13" s="7"/>
      <c r="Q13" s="7"/>
      <c r="R13" s="7"/>
      <c r="S13" s="7"/>
      <c r="T13" s="7"/>
      <c r="U13" s="7"/>
      <c r="V13" s="7"/>
      <c r="W13" s="18"/>
      <c r="X13" s="18"/>
      <c r="Y13" s="7"/>
      <c r="Z13" s="4"/>
      <c r="AA13" s="4"/>
      <c r="AB13" s="4"/>
      <c r="AC13" s="4"/>
      <c r="AD13" s="4"/>
      <c r="AE13" s="4"/>
      <c r="AF13" s="4"/>
    </row>
    <row r="14" spans="2:32" ht="15.75" thickBot="1" x14ac:dyDescent="0.3">
      <c r="B14" s="4">
        <v>1</v>
      </c>
      <c r="C14" s="34"/>
      <c r="D14" s="36"/>
      <c r="E14" s="14"/>
      <c r="F14" s="15"/>
      <c r="G14" s="16"/>
      <c r="H14" s="7"/>
      <c r="I14" s="6" t="str">
        <f>IF(COUNT(E13:G14)=0,"",MROUND(AVERAGE(E13:G14),0.5))</f>
        <v/>
      </c>
      <c r="J14" s="7"/>
      <c r="K14" s="14"/>
      <c r="L14" s="15"/>
      <c r="M14" s="16"/>
      <c r="N14" s="7"/>
      <c r="O14" s="6" t="str">
        <f>IF(COUNT(K13:M14)=0,"",MROUND(AVERAGE(K13:M14),0.5))</f>
        <v/>
      </c>
      <c r="P14" s="7"/>
      <c r="Q14" s="7"/>
      <c r="R14" s="7"/>
      <c r="S14" s="7"/>
      <c r="T14" s="7"/>
      <c r="U14" s="7"/>
      <c r="V14" s="7"/>
      <c r="W14" s="42" t="s">
        <v>2</v>
      </c>
      <c r="X14" s="43"/>
      <c r="Y14" s="6" t="str">
        <f>IF(COUNT(I14,O14)=0,"",ROUND(AVERAGE(I14,O14),1))</f>
        <v/>
      </c>
      <c r="Z14" s="4"/>
      <c r="AA14" s="4"/>
      <c r="AB14" s="4"/>
      <c r="AC14" s="4"/>
      <c r="AD14" s="4"/>
      <c r="AE14" s="4"/>
      <c r="AF14" s="4"/>
    </row>
    <row r="15" spans="2:32" ht="15.75" thickBot="1" x14ac:dyDescent="0.3">
      <c r="B15" s="1" t="s">
        <v>36</v>
      </c>
      <c r="C15" s="3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/>
      <c r="V15"/>
      <c r="W15" s="9"/>
      <c r="X15" s="9"/>
      <c r="Y15" s="4"/>
      <c r="Z15" s="4"/>
      <c r="AA15" s="4"/>
      <c r="AB15" s="4"/>
      <c r="AC15" s="4"/>
      <c r="AD15" s="4"/>
      <c r="AE15" s="4"/>
      <c r="AF15" s="4"/>
    </row>
    <row r="16" spans="2:32" x14ac:dyDescent="0.25">
      <c r="B16" s="1" t="s">
        <v>35</v>
      </c>
      <c r="C16" s="34"/>
      <c r="D16" s="36" t="s">
        <v>3</v>
      </c>
      <c r="E16" s="11"/>
      <c r="F16" s="12"/>
      <c r="G16" s="13"/>
      <c r="H16" s="7"/>
      <c r="I16" s="7"/>
      <c r="J16" s="7"/>
      <c r="K16" s="11"/>
      <c r="L16" s="12"/>
      <c r="M16" s="13"/>
      <c r="N16" s="7"/>
      <c r="O16" s="7"/>
      <c r="P16" s="7"/>
      <c r="Q16" s="7"/>
      <c r="R16" s="7"/>
      <c r="S16" s="7"/>
      <c r="T16" s="7"/>
      <c r="U16" s="7"/>
      <c r="V16" s="7"/>
      <c r="W16" s="18"/>
      <c r="X16" s="18"/>
      <c r="Y16" s="7"/>
      <c r="Z16" s="4"/>
      <c r="AA16" s="4"/>
      <c r="AB16" s="4"/>
      <c r="AC16" s="4"/>
      <c r="AD16" s="4"/>
      <c r="AE16" s="4"/>
      <c r="AF16" s="4"/>
    </row>
    <row r="17" spans="1:32" ht="15.75" thickBot="1" x14ac:dyDescent="0.3">
      <c r="B17" s="1" t="s">
        <v>37</v>
      </c>
      <c r="C17" s="34"/>
      <c r="D17" s="36"/>
      <c r="E17" s="14"/>
      <c r="F17" s="15"/>
      <c r="G17" s="16"/>
      <c r="H17" s="7"/>
      <c r="I17" s="6" t="str">
        <f>IF(COUNT(E16:G17)=0,"",MROUND(AVERAGE(E16:G17),0.5))</f>
        <v/>
      </c>
      <c r="J17" s="7"/>
      <c r="K17" s="14"/>
      <c r="L17" s="15"/>
      <c r="M17" s="16"/>
      <c r="N17" s="7"/>
      <c r="O17" s="6" t="str">
        <f>IF(COUNT(K16:M17)=0,"",MROUND(AVERAGE(K16:M17),0.5))</f>
        <v/>
      </c>
      <c r="P17" s="7"/>
      <c r="Q17" s="7"/>
      <c r="R17" s="7"/>
      <c r="S17" s="7"/>
      <c r="T17" s="7"/>
      <c r="U17" s="7"/>
      <c r="V17" s="7"/>
      <c r="W17" s="42" t="s">
        <v>3</v>
      </c>
      <c r="X17" s="43"/>
      <c r="Y17" s="6" t="str">
        <f>IF(COUNT(I17,O17)=0,"",ROUND(AVERAGE(I17,O17),1))</f>
        <v/>
      </c>
      <c r="Z17" s="4"/>
      <c r="AA17" s="4"/>
      <c r="AB17" s="4"/>
      <c r="AC17" s="4"/>
      <c r="AD17" s="4"/>
      <c r="AE17" s="4"/>
      <c r="AF17" s="4"/>
    </row>
    <row r="18" spans="1:32" ht="15.75" thickBot="1" x14ac:dyDescent="0.3">
      <c r="C18" s="3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/>
      <c r="V18"/>
      <c r="W18" s="9"/>
      <c r="X18" s="9"/>
      <c r="Y18" s="4"/>
      <c r="Z18" s="4"/>
      <c r="AA18" s="4"/>
      <c r="AB18" s="4"/>
      <c r="AC18" s="4"/>
      <c r="AD18" s="4"/>
      <c r="AE18" s="4"/>
      <c r="AF18" s="4"/>
    </row>
    <row r="19" spans="1:32" x14ac:dyDescent="0.25">
      <c r="C19" s="34" t="s">
        <v>6</v>
      </c>
      <c r="D19" s="41" t="s">
        <v>38</v>
      </c>
      <c r="E19" s="11"/>
      <c r="F19" s="12"/>
      <c r="G19" s="13"/>
      <c r="H19" s="7"/>
      <c r="I19" s="7"/>
      <c r="J19" s="7"/>
      <c r="K19" s="11"/>
      <c r="L19" s="12"/>
      <c r="M19" s="13"/>
      <c r="N19" s="7"/>
      <c r="O19" s="7"/>
      <c r="P19" s="7"/>
      <c r="Q19" s="7"/>
      <c r="R19" s="7"/>
      <c r="S19" s="7"/>
      <c r="T19" s="7"/>
      <c r="U19" s="7"/>
      <c r="V19" s="7"/>
      <c r="W19" s="18"/>
      <c r="X19" s="18"/>
      <c r="Y19" s="7"/>
      <c r="Z19" s="4"/>
      <c r="AA19" s="4"/>
      <c r="AB19" s="4"/>
      <c r="AC19" s="4"/>
      <c r="AD19" s="4"/>
      <c r="AE19" s="4"/>
      <c r="AF19" s="4"/>
    </row>
    <row r="20" spans="1:32" ht="15.75" thickBot="1" x14ac:dyDescent="0.3">
      <c r="C20" s="34"/>
      <c r="D20" s="36"/>
      <c r="E20" s="14"/>
      <c r="F20" s="15"/>
      <c r="G20" s="16"/>
      <c r="H20" s="7"/>
      <c r="I20" s="6" t="str">
        <f>IF(COUNT(E19:G20)=0,"",MROUND(AVERAGE(E19:G20),0.5))</f>
        <v/>
      </c>
      <c r="J20" s="7"/>
      <c r="K20" s="14"/>
      <c r="L20" s="15"/>
      <c r="M20" s="16"/>
      <c r="N20" s="7"/>
      <c r="O20" s="6" t="str">
        <f>IF(COUNT(K19:M20)=0,"",MROUND(AVERAGE(K19:M20),0.5))</f>
        <v/>
      </c>
      <c r="P20" s="7"/>
      <c r="Q20" s="7"/>
      <c r="R20" s="7"/>
      <c r="S20" s="7"/>
      <c r="T20" s="7"/>
      <c r="U20" s="7"/>
      <c r="V20" s="7"/>
      <c r="W20" s="42" t="s">
        <v>38</v>
      </c>
      <c r="X20" s="43"/>
      <c r="Y20" s="6" t="str">
        <f>IF(COUNT(I20,O20)=0,"",ROUND(AVERAGE(I20,O20),1))</f>
        <v/>
      </c>
      <c r="Z20" s="4"/>
      <c r="AA20" s="4"/>
      <c r="AB20" s="4"/>
      <c r="AC20" s="4"/>
      <c r="AD20" s="4"/>
      <c r="AE20" s="4"/>
      <c r="AF20" s="4"/>
    </row>
    <row r="21" spans="1:32" ht="15.75" thickBot="1" x14ac:dyDescent="0.3">
      <c r="C21" s="3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/>
      <c r="V21"/>
      <c r="W21" s="44"/>
      <c r="X21" s="44"/>
      <c r="Y21" s="4"/>
      <c r="Z21" s="4"/>
      <c r="AA21" s="4"/>
      <c r="AB21" s="4"/>
      <c r="AC21" s="4"/>
      <c r="AD21" s="4"/>
      <c r="AE21" s="4"/>
      <c r="AF21" s="4"/>
    </row>
    <row r="22" spans="1:32" x14ac:dyDescent="0.25">
      <c r="C22" s="34"/>
      <c r="D22" s="36" t="s">
        <v>4</v>
      </c>
      <c r="E22" s="11"/>
      <c r="F22" s="12"/>
      <c r="G22" s="13"/>
      <c r="H22" s="7"/>
      <c r="I22" s="7"/>
      <c r="J22" s="7"/>
      <c r="K22" s="11"/>
      <c r="L22" s="12"/>
      <c r="M22" s="13"/>
      <c r="N22" s="7"/>
      <c r="O22" s="7"/>
      <c r="P22" s="7"/>
      <c r="Q22" s="7"/>
      <c r="R22" s="7"/>
      <c r="S22" s="7"/>
      <c r="T22" s="7"/>
      <c r="U22" s="7"/>
      <c r="V22" s="7"/>
      <c r="W22" s="18"/>
      <c r="X22" s="18"/>
      <c r="Y22" s="7"/>
      <c r="Z22" s="4"/>
      <c r="AA22" s="4"/>
      <c r="AB22" s="4"/>
      <c r="AC22" s="4"/>
      <c r="AD22" s="4"/>
      <c r="AE22" s="4"/>
      <c r="AF22" s="4"/>
    </row>
    <row r="23" spans="1:32" ht="15.75" thickBot="1" x14ac:dyDescent="0.3">
      <c r="C23" s="34"/>
      <c r="D23" s="36"/>
      <c r="E23" s="14"/>
      <c r="F23" s="15"/>
      <c r="G23" s="16"/>
      <c r="H23" s="7"/>
      <c r="I23" s="6" t="str">
        <f>IF(COUNT(E22:G23)=0,"",MROUND(AVERAGE(E22:G23),0.5))</f>
        <v/>
      </c>
      <c r="J23" s="7"/>
      <c r="K23" s="14"/>
      <c r="L23" s="15"/>
      <c r="M23" s="16"/>
      <c r="N23" s="7"/>
      <c r="O23" s="6" t="str">
        <f>IF(COUNT(K22:M23)=0,"",MROUND(AVERAGE(K22:M23),0.5))</f>
        <v/>
      </c>
      <c r="P23" s="7"/>
      <c r="Q23" s="7"/>
      <c r="R23" s="7"/>
      <c r="S23" s="7"/>
      <c r="T23" s="7"/>
      <c r="U23" s="7"/>
      <c r="V23" s="7"/>
      <c r="W23" s="42" t="s">
        <v>4</v>
      </c>
      <c r="X23" s="43"/>
      <c r="Y23" s="6" t="str">
        <f>IF(COUNT(I23,O23)=0,"",ROUND(AVERAGE(I23,O23),1))</f>
        <v/>
      </c>
      <c r="Z23" s="4"/>
      <c r="AA23" s="4"/>
      <c r="AB23" s="4"/>
      <c r="AC23" s="4"/>
      <c r="AD23" s="4"/>
      <c r="AE23" s="4"/>
      <c r="AF23" s="4"/>
    </row>
    <row r="24" spans="1:32" ht="15.75" thickBot="1" x14ac:dyDescent="0.3">
      <c r="C24" s="3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/>
      <c r="V24"/>
      <c r="W24" s="9"/>
      <c r="X24" s="9"/>
      <c r="Y24" s="4"/>
      <c r="Z24" s="4"/>
      <c r="AA24" s="4"/>
      <c r="AB24" s="4"/>
      <c r="AC24" s="4"/>
      <c r="AD24" s="4"/>
      <c r="AE24" s="4"/>
      <c r="AF24" s="4"/>
    </row>
    <row r="25" spans="1:32" x14ac:dyDescent="0.25">
      <c r="C25" s="34" t="s">
        <v>8</v>
      </c>
      <c r="D25" s="36" t="s">
        <v>5</v>
      </c>
      <c r="E25" s="11"/>
      <c r="F25" s="12"/>
      <c r="G25" s="13"/>
      <c r="H25" s="7"/>
      <c r="I25" s="7"/>
      <c r="J25" s="7"/>
      <c r="K25" s="11"/>
      <c r="L25" s="12"/>
      <c r="M25" s="13"/>
      <c r="N25" s="7"/>
      <c r="O25" s="7"/>
      <c r="P25" s="7"/>
      <c r="Q25" s="7"/>
      <c r="R25" s="7"/>
      <c r="S25" s="7"/>
      <c r="T25" s="7"/>
      <c r="U25" s="7"/>
      <c r="V25" s="7"/>
      <c r="W25" s="18"/>
      <c r="X25" s="18"/>
      <c r="Y25" s="7"/>
      <c r="Z25" s="4"/>
      <c r="AA25" s="4"/>
      <c r="AB25" s="4"/>
      <c r="AC25" s="4"/>
      <c r="AD25" s="4"/>
      <c r="AE25" s="4"/>
      <c r="AF25" s="4"/>
    </row>
    <row r="26" spans="1:32" ht="15.75" thickBot="1" x14ac:dyDescent="0.3">
      <c r="C26" s="34"/>
      <c r="D26" s="36"/>
      <c r="E26" s="14"/>
      <c r="F26" s="15"/>
      <c r="G26" s="16"/>
      <c r="H26" s="7"/>
      <c r="I26" s="6" t="str">
        <f>IF(COUNT(E25:G26)=0,"",MROUND(AVERAGE(E25:G26),0.5))</f>
        <v/>
      </c>
      <c r="J26" s="7"/>
      <c r="K26" s="14"/>
      <c r="L26" s="15"/>
      <c r="M26" s="16"/>
      <c r="N26" s="7"/>
      <c r="O26" s="6" t="str">
        <f>IF(COUNT(K25:M26)=0,"",MROUND(AVERAGE(K25:M26),0.5))</f>
        <v/>
      </c>
      <c r="P26" s="7"/>
      <c r="Q26" s="7"/>
      <c r="R26" s="7"/>
      <c r="S26" s="7"/>
      <c r="T26" s="7"/>
      <c r="U26" s="7"/>
      <c r="V26" s="7"/>
      <c r="W26" s="42" t="s">
        <v>5</v>
      </c>
      <c r="X26" s="43"/>
      <c r="Y26" s="6" t="str">
        <f>IF(COUNT(I26,O26)=0,"",ROUND(AVERAGE(I26,O26),1))</f>
        <v/>
      </c>
      <c r="Z26" s="4"/>
      <c r="AA26" s="4"/>
      <c r="AB26" s="4"/>
      <c r="AC26" s="4"/>
      <c r="AD26" s="4"/>
      <c r="AE26" s="4"/>
      <c r="AF26" s="4"/>
    </row>
    <row r="27" spans="1:32" ht="15.75" thickBot="1" x14ac:dyDescent="0.3">
      <c r="C27" s="3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/>
      <c r="V27"/>
      <c r="W27" s="9"/>
      <c r="X27" s="9"/>
      <c r="Y27" s="4"/>
      <c r="Z27" s="4"/>
      <c r="AA27" s="4"/>
      <c r="AB27" s="4"/>
      <c r="AC27" s="4"/>
      <c r="AD27" s="4"/>
      <c r="AE27" s="4"/>
      <c r="AF27" s="4"/>
    </row>
    <row r="28" spans="1:32" x14ac:dyDescent="0.25">
      <c r="C28" s="34"/>
      <c r="D28" s="37" t="str">
        <f>IF(P2="Type économie","T&amp;E",IF(P2="Type services","EEDR","Bcomp"))</f>
        <v>Bcomp</v>
      </c>
      <c r="E28" s="11"/>
      <c r="F28" s="12"/>
      <c r="G28" s="13"/>
      <c r="H28" s="7"/>
      <c r="I28" s="7"/>
      <c r="J28" s="7"/>
      <c r="K28" s="11"/>
      <c r="L28" s="12"/>
      <c r="M28" s="13"/>
      <c r="N28" s="7"/>
      <c r="O28" s="7"/>
      <c r="P28" s="7"/>
      <c r="Q28" s="7"/>
      <c r="R28" s="7"/>
      <c r="S28" s="7"/>
      <c r="T28" s="7"/>
      <c r="U28" s="7"/>
      <c r="V28" s="7"/>
      <c r="W28" s="18"/>
      <c r="X28" s="18"/>
      <c r="Y28" s="7"/>
      <c r="Z28" s="4"/>
      <c r="AA28" s="4"/>
      <c r="AB28" s="4"/>
      <c r="AC28" s="4"/>
      <c r="AD28" s="4"/>
      <c r="AE28" s="4"/>
      <c r="AF28" s="4"/>
    </row>
    <row r="29" spans="1:32" ht="15.75" thickBot="1" x14ac:dyDescent="0.3">
      <c r="C29" s="34"/>
      <c r="D29" s="37"/>
      <c r="E29" s="14"/>
      <c r="F29" s="15"/>
      <c r="G29" s="16"/>
      <c r="H29" s="7"/>
      <c r="I29" s="6" t="str">
        <f>IF(COUNT(E28:G29)=0,"",MROUND(AVERAGE(E28:G29),0.5))</f>
        <v/>
      </c>
      <c r="J29" s="7"/>
      <c r="K29" s="14"/>
      <c r="L29" s="15"/>
      <c r="M29" s="16"/>
      <c r="N29" s="7"/>
      <c r="O29" s="6" t="str">
        <f>IF(COUNT(K28:M29)=0,"",MROUND(AVERAGE(K28:M29),0.5))</f>
        <v/>
      </c>
      <c r="P29" s="7"/>
      <c r="Q29" s="7"/>
      <c r="R29" s="7"/>
      <c r="S29" s="7"/>
      <c r="T29" s="7"/>
      <c r="U29" s="7"/>
      <c r="V29" s="7"/>
      <c r="W29" s="42" t="str">
        <f>D28</f>
        <v>Bcomp</v>
      </c>
      <c r="X29" s="43"/>
      <c r="Y29" s="6" t="str">
        <f>IF(COUNT(I29,O29)=0,"",ROUND(AVERAGE(I29,O29),1))</f>
        <v/>
      </c>
      <c r="Z29" s="4"/>
      <c r="AA29" s="4"/>
      <c r="AB29" s="4"/>
      <c r="AC29" s="4"/>
      <c r="AD29" s="4"/>
      <c r="AE29" s="4"/>
      <c r="AF29" s="4"/>
    </row>
    <row r="30" spans="1:32" x14ac:dyDescent="0.25">
      <c r="C30" s="3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/>
      <c r="V30"/>
      <c r="W30" s="9"/>
      <c r="X30" s="9"/>
      <c r="Y30" s="4"/>
      <c r="Z30" s="4"/>
      <c r="AA30" s="4"/>
      <c r="AB30" s="4"/>
      <c r="AC30" s="4"/>
      <c r="AD30" s="4"/>
      <c r="AE30" s="4"/>
      <c r="AF30" s="4"/>
    </row>
    <row r="31" spans="1:32" x14ac:dyDescent="0.25">
      <c r="C31" s="38" t="s">
        <v>15</v>
      </c>
      <c r="D31" s="38"/>
      <c r="E31"/>
      <c r="F31"/>
      <c r="I31" s="6" t="str">
        <f>IF(COUNT(I8:I30)=0,"",ROUND(AVERAGE(I8,I11,I14,I17,I20,I23,I26,I29),1))</f>
        <v/>
      </c>
      <c r="N31" s="4"/>
      <c r="O31" s="6" t="str">
        <f>IF(COUNT(O8:O30)=0,"",ROUND(AVERAGE(O8,O11,O14,O17,O20,O23,O26,O29),1))</f>
        <v/>
      </c>
      <c r="P31" s="4"/>
      <c r="Q31" s="4"/>
      <c r="R31" s="4"/>
      <c r="S31" s="4"/>
      <c r="T31" s="4"/>
      <c r="U31"/>
      <c r="V31"/>
      <c r="W31"/>
      <c r="X31"/>
      <c r="Y31"/>
    </row>
    <row r="32" spans="1:32" s="2" customFormat="1" x14ac:dyDescent="0.25">
      <c r="A32" s="1"/>
      <c r="B32" s="1"/>
      <c r="C32" s="38" t="s">
        <v>16</v>
      </c>
      <c r="D32" s="38"/>
      <c r="E32"/>
      <c r="F32"/>
      <c r="I32" s="6" t="str">
        <f>IF(COUNT(I8:I30)=0,"",COUNTIF(I8:I30,"&lt;4")*4-SUMIF(I8:I30,"&lt;4"))</f>
        <v/>
      </c>
      <c r="N32" s="5"/>
      <c r="O32" s="6" t="str">
        <f>IF(COUNT(O8:O30)=0,"",COUNTIF(O8:O30,"&lt;4")*4-SUMIF(O8:O30,"&lt;4"))</f>
        <v/>
      </c>
      <c r="P32" s="5"/>
      <c r="Q32" s="5"/>
      <c r="R32" s="5"/>
      <c r="S32" s="5"/>
      <c r="T32" s="5"/>
      <c r="U32"/>
      <c r="V32"/>
      <c r="W32"/>
      <c r="X32"/>
      <c r="Y32"/>
    </row>
    <row r="33" spans="1:48" s="2" customFormat="1" x14ac:dyDescent="0.25">
      <c r="A33" s="1"/>
      <c r="B33" s="1"/>
      <c r="C33" s="38" t="s">
        <v>17</v>
      </c>
      <c r="D33" s="38"/>
      <c r="E33"/>
      <c r="F33"/>
      <c r="I33" s="6" t="str">
        <f>IF(COUNT(I8:I30)=0,"",COUNTIF(I8:I30,"&lt;4"))</f>
        <v/>
      </c>
      <c r="N33" s="5"/>
      <c r="O33" s="6" t="str">
        <f>IF(COUNT(O8:O30)=0,"",COUNTIF(O8:O30,"&lt;4"))</f>
        <v/>
      </c>
      <c r="P33" s="5"/>
      <c r="Q33" s="5"/>
      <c r="R33" s="5"/>
      <c r="S33" s="5"/>
      <c r="T33" s="5"/>
      <c r="U33"/>
      <c r="V33"/>
      <c r="W33"/>
      <c r="X33"/>
      <c r="Y33"/>
    </row>
    <row r="34" spans="1:48" s="2" customFormat="1" ht="15.75" thickBot="1" x14ac:dyDescent="0.3">
      <c r="A34" s="1"/>
      <c r="B34" s="1"/>
      <c r="C34" s="1"/>
      <c r="W34"/>
      <c r="X34"/>
      <c r="Y34"/>
    </row>
    <row r="35" spans="1:48" ht="15.75" customHeight="1" thickBot="1" x14ac:dyDescent="0.3">
      <c r="C35" s="34" t="s">
        <v>18</v>
      </c>
      <c r="D35" s="8"/>
      <c r="E35" s="32" t="s">
        <v>9</v>
      </c>
      <c r="F35" s="33"/>
      <c r="G35" s="20"/>
      <c r="H35" s="8"/>
      <c r="I35" s="32" t="s">
        <v>11</v>
      </c>
      <c r="J35" s="33"/>
      <c r="K35" s="20"/>
      <c r="L35" s="8"/>
      <c r="M35" s="32" t="s">
        <v>12</v>
      </c>
      <c r="N35" s="33"/>
      <c r="O35" s="20"/>
      <c r="P35" s="8"/>
      <c r="Q35" s="32" t="s">
        <v>44</v>
      </c>
      <c r="R35" s="33"/>
      <c r="S35" s="20"/>
      <c r="T35" s="8"/>
      <c r="U35" s="7"/>
      <c r="V35" s="7"/>
      <c r="W35" s="19"/>
      <c r="X35" s="27" t="s">
        <v>41</v>
      </c>
      <c r="Y35" s="25" t="str">
        <f>IF(COUNT(G35,K35,O35,S35)=0,"",MROUND(AVERAGE(G35,K35,O35,S35),0.5))</f>
        <v/>
      </c>
    </row>
    <row r="36" spans="1:48" x14ac:dyDescent="0.25">
      <c r="C36" s="34"/>
      <c r="D36" s="8"/>
      <c r="E36" s="8"/>
      <c r="F36" s="8"/>
      <c r="G36" s="8"/>
      <c r="H36" s="8"/>
      <c r="I36" s="7"/>
      <c r="J36" s="7"/>
      <c r="K36" s="21"/>
      <c r="L36" s="8"/>
      <c r="M36" s="7"/>
      <c r="N36" s="7"/>
      <c r="O36" s="21"/>
      <c r="P36" s="8"/>
      <c r="Q36" s="8"/>
      <c r="R36" s="8"/>
      <c r="S36" s="8"/>
      <c r="T36" s="7"/>
      <c r="U36" s="7"/>
      <c r="V36" s="7"/>
      <c r="W36" s="40" t="s">
        <v>10</v>
      </c>
      <c r="X36" s="40"/>
      <c r="Y36" s="26"/>
      <c r="AV36" s="23"/>
    </row>
    <row r="37" spans="1:48" ht="21" customHeight="1" x14ac:dyDescent="0.25">
      <c r="C37" s="39" t="str">
        <f>IF(I31="","",IF(OR(I31&lt;3.95,I32&gt;2,I33&gt;2),"Les résultats actuels ne permettent pas une promotion au semestre 2"))</f>
        <v/>
      </c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</row>
    <row r="38" spans="1:48" x14ac:dyDescent="0.25">
      <c r="C38" s="35" t="s">
        <v>42</v>
      </c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</row>
    <row r="39" spans="1:48" x14ac:dyDescent="0.25">
      <c r="C39"/>
      <c r="D39"/>
      <c r="E39"/>
      <c r="F39"/>
    </row>
    <row r="40" spans="1:48" x14ac:dyDescent="0.25">
      <c r="C40"/>
      <c r="D40"/>
      <c r="E40"/>
      <c r="F40"/>
    </row>
  </sheetData>
  <sheetProtection sheet="1" objects="1" scenarios="1" selectLockedCells="1"/>
  <mergeCells count="36">
    <mergeCell ref="C2:N2"/>
    <mergeCell ref="P2:Y2"/>
    <mergeCell ref="W8:X8"/>
    <mergeCell ref="W11:X11"/>
    <mergeCell ref="W14:X14"/>
    <mergeCell ref="X4:Y5"/>
    <mergeCell ref="E5:I5"/>
    <mergeCell ref="K5:O5"/>
    <mergeCell ref="C7:C17"/>
    <mergeCell ref="D7:D8"/>
    <mergeCell ref="W17:X17"/>
    <mergeCell ref="D10:D11"/>
    <mergeCell ref="D13:D14"/>
    <mergeCell ref="D16:D17"/>
    <mergeCell ref="D22:D23"/>
    <mergeCell ref="W29:X29"/>
    <mergeCell ref="W20:X20"/>
    <mergeCell ref="W21:X21"/>
    <mergeCell ref="W23:X23"/>
    <mergeCell ref="W26:X26"/>
    <mergeCell ref="I35:J35"/>
    <mergeCell ref="M35:N35"/>
    <mergeCell ref="C35:C36"/>
    <mergeCell ref="C38:Y38"/>
    <mergeCell ref="C19:C23"/>
    <mergeCell ref="C25:C29"/>
    <mergeCell ref="D25:D26"/>
    <mergeCell ref="D28:D29"/>
    <mergeCell ref="Q35:R35"/>
    <mergeCell ref="C31:D31"/>
    <mergeCell ref="C32:D32"/>
    <mergeCell ref="C33:D33"/>
    <mergeCell ref="C37:Y37"/>
    <mergeCell ref="W36:X36"/>
    <mergeCell ref="E35:F35"/>
    <mergeCell ref="D19:D20"/>
  </mergeCells>
  <conditionalFormatting sqref="C37:Y37">
    <cfRule type="containsText" dxfId="7" priority="1" operator="containsText" text="Les résultats">
      <formula>NOT(ISERROR(SEARCH("Les résultats",C37)))</formula>
    </cfRule>
  </conditionalFormatting>
  <conditionalFormatting sqref="I31">
    <cfRule type="cellIs" dxfId="6" priority="14" operator="lessThan">
      <formula>4</formula>
    </cfRule>
  </conditionalFormatting>
  <conditionalFormatting sqref="I32">
    <cfRule type="cellIs" dxfId="5" priority="10" stopIfTrue="1" operator="equal">
      <formula>""</formula>
    </cfRule>
  </conditionalFormatting>
  <conditionalFormatting sqref="I32:I33 O32:O33">
    <cfRule type="cellIs" dxfId="4" priority="12" operator="greaterThan">
      <formula>2</formula>
    </cfRule>
  </conditionalFormatting>
  <conditionalFormatting sqref="O31">
    <cfRule type="cellIs" dxfId="3" priority="8" operator="equal">
      <formula>""</formula>
    </cfRule>
    <cfRule type="cellIs" dxfId="2" priority="49" operator="lessThan">
      <formula>4</formula>
    </cfRule>
  </conditionalFormatting>
  <conditionalFormatting sqref="O32:O33 I33">
    <cfRule type="cellIs" dxfId="1" priority="9" stopIfTrue="1" operator="equal">
      <formula>""</formula>
    </cfRule>
  </conditionalFormatting>
  <conditionalFormatting sqref="P2:S2">
    <cfRule type="cellIs" dxfId="0" priority="50" operator="equal">
      <formula>"indiquer le type"</formula>
    </cfRule>
  </conditionalFormatting>
  <dataValidations count="3">
    <dataValidation type="list" allowBlank="1" showErrorMessage="1" errorTitle="Erreur" error="Les notes vont de 1 à 6 par demi-point" sqref="Y36 O35:O36 G35 K35:K36 S35" xr:uid="{00000000-0002-0000-0000-000000000000}">
      <formula1>$B$4:$B$14</formula1>
    </dataValidation>
    <dataValidation type="list" allowBlank="1" showInputMessage="1" showErrorMessage="1" errorTitle="Erreur" error="Les notes vont de 1 à 6 par demi-points." sqref="E25:G26 E19:G20 E16:G17 E13:G14 E10:G11 E28:G29 E7:G8 K7:M8 K10:M11 K13:M14 K16:M17 K19:M20 K22:M23 K25:M26 K28:M29 E22:G23" xr:uid="{00000000-0002-0000-0000-000001000000}">
      <formula1>$B$4:$B$14</formula1>
    </dataValidation>
    <dataValidation type="list" allowBlank="1" showErrorMessage="1" errorTitle="Erreur" error="Valeurs de la liste déroulante uniquement." sqref="P2:S2" xr:uid="{00000000-0002-0000-0000-000002000000}">
      <formula1>$B$15:$B$17</formula1>
    </dataValidation>
  </dataValidation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6" orientation="landscape" r:id="rId1"/>
  <headerFooter>
    <oddFooter>&amp;L&amp;Z&amp;F&amp;REtat au &amp;D</oddFooter>
  </headerFooter>
  <drawing r:id="rId2"/>
  <legacyDrawing r:id="rId3"/>
  <picture r:id="rId4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19"/>
  <sheetViews>
    <sheetView showGridLines="0" workbookViewId="0">
      <selection activeCell="D5" sqref="D5"/>
    </sheetView>
  </sheetViews>
  <sheetFormatPr baseColWidth="10" defaultColWidth="11.42578125" defaultRowHeight="15" x14ac:dyDescent="0.25"/>
  <cols>
    <col min="1" max="1" width="28.85546875" style="1" customWidth="1"/>
    <col min="2" max="2" width="41.85546875" style="1" customWidth="1"/>
    <col min="3" max="5" width="12.7109375" style="4" customWidth="1"/>
    <col min="6" max="16384" width="11.42578125" style="1"/>
  </cols>
  <sheetData>
    <row r="1" spans="1:7" x14ac:dyDescent="0.25">
      <c r="A1" s="51" t="s">
        <v>42</v>
      </c>
      <c r="B1" s="51"/>
      <c r="C1" s="51"/>
      <c r="D1" s="51"/>
      <c r="E1" s="51"/>
    </row>
    <row r="2" spans="1:7" ht="61.5" x14ac:dyDescent="0.25">
      <c r="B2" s="10" t="s">
        <v>40</v>
      </c>
    </row>
    <row r="3" spans="1:7" ht="15.75" thickBot="1" x14ac:dyDescent="0.3"/>
    <row r="4" spans="1:7" ht="30" x14ac:dyDescent="0.25">
      <c r="A4" s="17"/>
      <c r="B4" s="17"/>
      <c r="C4" s="58" t="s">
        <v>43</v>
      </c>
      <c r="D4" s="59" t="s">
        <v>45</v>
      </c>
      <c r="E4" s="59" t="s">
        <v>46</v>
      </c>
      <c r="F4" s="59" t="s">
        <v>47</v>
      </c>
      <c r="G4" s="60" t="s">
        <v>25</v>
      </c>
    </row>
    <row r="5" spans="1:7" x14ac:dyDescent="0.25">
      <c r="A5" s="49" t="s">
        <v>27</v>
      </c>
      <c r="B5" s="24" t="s">
        <v>19</v>
      </c>
      <c r="C5" s="30" t="str">
        <f>NMFRA</f>
        <v/>
      </c>
      <c r="D5" s="52"/>
      <c r="E5" s="52"/>
      <c r="F5" s="61" t="str">
        <f>IF(COUNT(D5:E5)=0,"",ROUND(AVERAGE(D5:E5),1))</f>
        <v/>
      </c>
      <c r="G5" s="55" t="str">
        <f t="shared" ref="G5:G10" si="0">IF(COUNT(C5,F5)=0,"",MROUND(AVERAGE(C5,F5),0.5))</f>
        <v/>
      </c>
    </row>
    <row r="6" spans="1:7" x14ac:dyDescent="0.25">
      <c r="A6" s="49"/>
      <c r="B6" s="24" t="s">
        <v>21</v>
      </c>
      <c r="C6" s="30" t="str">
        <f>NMALL</f>
        <v/>
      </c>
      <c r="D6" s="52"/>
      <c r="E6" s="52"/>
      <c r="F6" s="61" t="str">
        <f>IF(COUNT(D6:E6)=0,"",ROUND(AVERAGE(D6,D6,D6,E6),1))</f>
        <v/>
      </c>
      <c r="G6" s="55" t="str">
        <f t="shared" si="0"/>
        <v/>
      </c>
    </row>
    <row r="7" spans="1:7" x14ac:dyDescent="0.25">
      <c r="A7" s="49"/>
      <c r="B7" s="24" t="s">
        <v>20</v>
      </c>
      <c r="C7" s="30" t="str">
        <f>NMANG</f>
        <v/>
      </c>
      <c r="D7" s="52"/>
      <c r="E7" s="52"/>
      <c r="F7" s="61" t="str">
        <f>IF(COUNT(D7:E7)=0,"",ROUND(AVERAGE(D7,D7,D7,E7),1))</f>
        <v/>
      </c>
      <c r="G7" s="55" t="str">
        <f t="shared" si="0"/>
        <v/>
      </c>
    </row>
    <row r="8" spans="1:7" x14ac:dyDescent="0.25">
      <c r="A8" s="49"/>
      <c r="B8" s="24" t="s">
        <v>22</v>
      </c>
      <c r="C8" s="30" t="str">
        <f>NMMAT</f>
        <v/>
      </c>
      <c r="D8" s="52"/>
      <c r="E8" s="53"/>
      <c r="F8" s="61" t="str">
        <f>IF(D8=0,"",D8)</f>
        <v/>
      </c>
      <c r="G8" s="55" t="str">
        <f t="shared" si="0"/>
        <v/>
      </c>
    </row>
    <row r="9" spans="1:7" x14ac:dyDescent="0.25">
      <c r="A9" s="50" t="s">
        <v>28</v>
      </c>
      <c r="B9" s="22" t="s">
        <v>39</v>
      </c>
      <c r="C9" s="30" t="str">
        <f>NMGFIN</f>
        <v/>
      </c>
      <c r="D9" s="52"/>
      <c r="E9" s="53"/>
      <c r="F9" s="61" t="str">
        <f t="shared" ref="F9:F10" si="1">IF(D9=0,"",D9)</f>
        <v/>
      </c>
      <c r="G9" s="55" t="str">
        <f t="shared" si="0"/>
        <v/>
      </c>
    </row>
    <row r="10" spans="1:7" x14ac:dyDescent="0.25">
      <c r="A10" s="50"/>
      <c r="B10" s="22" t="s">
        <v>23</v>
      </c>
      <c r="C10" s="30" t="str">
        <f>NMEEDR</f>
        <v/>
      </c>
      <c r="D10" s="52"/>
      <c r="E10" s="53"/>
      <c r="F10" s="61" t="str">
        <f t="shared" si="1"/>
        <v/>
      </c>
      <c r="G10" s="55" t="str">
        <f t="shared" si="0"/>
        <v/>
      </c>
    </row>
    <row r="11" spans="1:7" x14ac:dyDescent="0.25">
      <c r="A11" s="49" t="s">
        <v>29</v>
      </c>
      <c r="B11" s="24" t="s">
        <v>24</v>
      </c>
      <c r="C11" s="30" t="str">
        <f>NMHIS</f>
        <v/>
      </c>
      <c r="D11" s="53"/>
      <c r="E11" s="53"/>
      <c r="F11" s="62"/>
      <c r="G11" s="55" t="str">
        <f>IF(COUNT(C11)=0,"",C11)</f>
        <v/>
      </c>
    </row>
    <row r="12" spans="1:7" x14ac:dyDescent="0.25">
      <c r="A12" s="49"/>
      <c r="B12" s="24" t="str">
        <f>IF(NotesEcole!D28="Bcomp","Branche complémentaire",IF(NotesEcole!D28="T&amp;E","Technique et environnement","Economie et droit (compl.)"))</f>
        <v>Branche complémentaire</v>
      </c>
      <c r="C12" s="30" t="str">
        <f>NMTE</f>
        <v/>
      </c>
      <c r="D12" s="53"/>
      <c r="E12" s="53"/>
      <c r="F12" s="62"/>
      <c r="G12" s="55" t="str">
        <f>IF(COUNT(C12)=0,"",C12)</f>
        <v/>
      </c>
    </row>
    <row r="13" spans="1:7" ht="15.75" thickBot="1" x14ac:dyDescent="0.3">
      <c r="A13" s="28" t="s">
        <v>26</v>
      </c>
      <c r="B13" s="22" t="s">
        <v>26</v>
      </c>
      <c r="C13" s="31" t="str">
        <f>IF(COUNT(NotesEcole!Y35)=0,"",MROUND(AVERAGE(NotesEcole!Y35),0.5))</f>
        <v/>
      </c>
      <c r="D13" s="57"/>
      <c r="E13" s="57"/>
      <c r="F13" s="63" t="str">
        <f>IF(TIP=0,"",TIP)</f>
        <v/>
      </c>
      <c r="G13" s="29" t="str">
        <f>IF(COUNT(C13,F13)=0,"",MROUND(AVERAGE(C13,F13),0.5))</f>
        <v/>
      </c>
    </row>
    <row r="14" spans="1:7" ht="15.75" thickBot="1" x14ac:dyDescent="0.3">
      <c r="F14" s="4"/>
      <c r="G14" s="4"/>
    </row>
    <row r="15" spans="1:7" x14ac:dyDescent="0.25">
      <c r="D15" s="9"/>
      <c r="E15" s="9"/>
      <c r="F15" s="9" t="s">
        <v>30</v>
      </c>
      <c r="G15" s="54" t="str">
        <f>IF(COUNT(G5:G13)=0,"",ROUND(AVERAGE(G5:G13),1))</f>
        <v/>
      </c>
    </row>
    <row r="16" spans="1:7" x14ac:dyDescent="0.25">
      <c r="D16" s="9"/>
      <c r="E16" s="9"/>
      <c r="F16" s="9" t="s">
        <v>31</v>
      </c>
      <c r="G16" s="55" t="str">
        <f>IF(COUNT(G5:G13)=0,"",COUNTIF(G5:G13,"&lt;4")*4-SUMIF(G5:G13,"&lt;4"))</f>
        <v/>
      </c>
    </row>
    <row r="17" spans="4:7" ht="15.75" thickBot="1" x14ac:dyDescent="0.3">
      <c r="D17" s="9"/>
      <c r="E17" s="9"/>
      <c r="F17" s="9" t="s">
        <v>32</v>
      </c>
      <c r="G17" s="29" t="str">
        <f>IF(COUNT(G5:G13)=0,"",COUNTIF(G5:G13,"&lt;4"))</f>
        <v/>
      </c>
    </row>
    <row r="18" spans="4:7" ht="15.75" thickBot="1" x14ac:dyDescent="0.3">
      <c r="F18" s="4"/>
      <c r="G18" s="4"/>
    </row>
    <row r="19" spans="4:7" ht="15.75" thickBot="1" x14ac:dyDescent="0.3">
      <c r="D19" s="9"/>
      <c r="E19" s="9"/>
      <c r="F19" s="9" t="s">
        <v>33</v>
      </c>
      <c r="G19" s="56" t="str">
        <f>IF(COUNT(G5:G13)=0,"",IF(AND(G15&gt;=3.95,G16&lt;=2,G17&lt;=2),"Réussi","Echec"))</f>
        <v/>
      </c>
    </row>
  </sheetData>
  <sheetProtection sheet="1" selectLockedCells="1"/>
  <mergeCells count="4">
    <mergeCell ref="A5:A8"/>
    <mergeCell ref="A9:A10"/>
    <mergeCell ref="A11:A12"/>
    <mergeCell ref="A1:E1"/>
  </mergeCells>
  <dataValidations count="1">
    <dataValidation type="list" allowBlank="1" showInputMessage="1" showErrorMessage="1" sqref="D5:D10 E5:E7" xr:uid="{BDD4046B-2151-4BB6-9F3C-F83A4176020A}">
      <formula1>$M$5:$M$15</formula1>
    </dataValidation>
  </dataValidation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88" orientation="landscape" r:id="rId1"/>
  <drawing r:id="rId2"/>
  <legacyDrawing r:id="rId3"/>
  <picture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14</vt:i4>
      </vt:variant>
    </vt:vector>
  </HeadingPairs>
  <TitlesOfParts>
    <vt:vector size="16" baseType="lpstr">
      <vt:lpstr>NotesEcole</vt:lpstr>
      <vt:lpstr>BulletinFinal</vt:lpstr>
      <vt:lpstr>NMALL</vt:lpstr>
      <vt:lpstr>NMANG</vt:lpstr>
      <vt:lpstr>NMEEDR</vt:lpstr>
      <vt:lpstr>NMFRA</vt:lpstr>
      <vt:lpstr>NMGFIN</vt:lpstr>
      <vt:lpstr>NMHIS</vt:lpstr>
      <vt:lpstr>NMMAT</vt:lpstr>
      <vt:lpstr>NMTE</vt:lpstr>
      <vt:lpstr>TIB_1</vt:lpstr>
      <vt:lpstr>TIB_2</vt:lpstr>
      <vt:lpstr>TIB_3</vt:lpstr>
      <vt:lpstr>TIP</vt:lpstr>
      <vt:lpstr>BulletinFinal!Zone_d_impression</vt:lpstr>
      <vt:lpstr>NotesEcole!Zone_d_impression</vt:lpstr>
    </vt:vector>
  </TitlesOfParts>
  <Company>Etat de Vaud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zfpjht</dc:creator>
  <cp:lastModifiedBy>Pablo Tourino</cp:lastModifiedBy>
  <cp:lastPrinted>2015-04-01T10:14:47Z</cp:lastPrinted>
  <dcterms:created xsi:type="dcterms:W3CDTF">2015-03-30T13:52:39Z</dcterms:created>
  <dcterms:modified xsi:type="dcterms:W3CDTF">2026-05-27T07:00:32Z</dcterms:modified>
</cp:coreProperties>
</file>